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15CA651-F4F5-4844-8C9B-C9D96C352904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CHOS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" i="1" l="1"/>
  <c r="X22" i="1"/>
  <c r="X14" i="1"/>
  <c r="X21" i="1"/>
  <c r="X13" i="1"/>
  <c r="X20" i="1"/>
  <c r="X12" i="1"/>
  <c r="X19" i="1"/>
  <c r="V15" i="1"/>
  <c r="V22" i="1"/>
  <c r="V14" i="1"/>
  <c r="V21" i="1"/>
  <c r="V13" i="1"/>
  <c r="V20" i="1"/>
  <c r="V12" i="1"/>
  <c r="V19" i="1"/>
  <c r="A25" i="1"/>
  <c r="J23" i="1"/>
  <c r="J16" i="1"/>
  <c r="J25" i="1" l="1"/>
  <c r="J27" i="1" s="1"/>
  <c r="D28" i="1" s="1"/>
  <c r="D30" i="1" s="1"/>
</calcChain>
</file>

<file path=xl/sharedStrings.xml><?xml version="1.0" encoding="utf-8"?>
<sst xmlns="http://schemas.openxmlformats.org/spreadsheetml/2006/main" count="30" uniqueCount="30">
  <si>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</si>
  <si>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</si>
  <si>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</si>
  <si>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</si>
  <si>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არა</t>
  </si>
  <si>
    <t>კი</t>
  </si>
  <si>
    <t>CHOSEN კალკულატორი COVID-19 პაციენტის უსაფრთო გაწერის შესაფასებლად</t>
  </si>
  <si>
    <t>გამოიყენება COVID-19 დაავადებული პაციენტის კლინიკიდან უსაფრთხო გაწერის შესაძლებლობის შესაფასებლად</t>
  </si>
  <si>
    <t>David M Levine, Stuart R Lipsitz, Zoe Co, Wenyu Song, Patricia C Dykes, Lipika Samal. Derivation of a Clinical Risk Score to Predict 14-Day Occurrence of Hypoxia, ICU Admission, and Death Among Patients with Coronavirus Disease 2019. J Gen Intern Med
. 2021 Mar;36(3):730-737. doi: 10.1007/s11606-020-06353-5. Epub 2020 Dec 3.</t>
  </si>
  <si>
    <t>არის თუ არა შესაძლებელი ალბუმინის ანალიზი?</t>
  </si>
  <si>
    <t>18-45</t>
  </si>
  <si>
    <t>46-59</t>
  </si>
  <si>
    <t>60-73</t>
  </si>
  <si>
    <t>&gt;73</t>
  </si>
  <si>
    <t>&lt;94%</t>
  </si>
  <si>
    <t>94-96%</t>
  </si>
  <si>
    <t>97-98%</t>
  </si>
  <si>
    <t>&gt;98%</t>
  </si>
  <si>
    <t>SpO2 …………………………………………………………………………….</t>
  </si>
  <si>
    <t>……………………………..</t>
  </si>
  <si>
    <t>............................................</t>
  </si>
  <si>
    <t>.............................</t>
  </si>
  <si>
    <t>CHOSEN ქულა</t>
  </si>
  <si>
    <t>0-29</t>
  </si>
  <si>
    <t>არ შეიძლება გაწერა</t>
  </si>
  <si>
    <t>30-55</t>
  </si>
  <si>
    <t>შესაძლებელია გაწერა</t>
  </si>
  <si>
    <t>0-19</t>
  </si>
  <si>
    <t>&gt;19</t>
  </si>
  <si>
    <t>ინტერპრეტაცია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</si>
</sst>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Protection="1">
      <protection locked="0"/>
    </xf>
    <xf numFmtId="0" fontId="6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G$21" fmlaRange="$U$1:$U$2" noThreeD="1" sel="1" val="0"/>
</file>

<file path=xl/ctrlProps/ctrlProp2.xml><?xml version="1.0" encoding="utf-8"?>
<formControlPr xmlns="http://schemas.microsoft.com/office/spreadsheetml/2009/9/main" objectType="Drop" dropStyle="combo" dx="16" fmlaLink="$G$23" fmlaRange="$V$6:$V$9" noThreeD="1" sel="4" val="0"/>
</file>

<file path=xl/ctrlProps/ctrlProp3.xml><?xml version="1.0" encoding="utf-8"?>
<formControlPr xmlns="http://schemas.microsoft.com/office/spreadsheetml/2009/9/main" objectType="Drop" dropStyle="combo" dx="16" fmlaLink="$G$25" fmlaRange="$V$12:$V$15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171450</xdr:rowOff>
        </xdr:from>
        <xdr:to>
          <xdr:col>7</xdr:col>
          <xdr:colOff>69850</xdr:colOff>
          <xdr:row>20</xdr:row>
          <xdr:rowOff>184150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22</xdr:row>
          <xdr:rowOff>12700</xdr:rowOff>
        </xdr:from>
        <xdr:to>
          <xdr:col>7</xdr:col>
          <xdr:colOff>57150</xdr:colOff>
          <xdr:row>23</xdr:row>
          <xdr:rowOff>19050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24</xdr:row>
          <xdr:rowOff>19050</xdr:rowOff>
        </xdr:from>
        <xdr:to>
          <xdr:col>7</xdr:col>
          <xdr:colOff>57150</xdr:colOff>
          <xdr:row>25</xdr:row>
          <xdr:rowOff>31750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showGridLines="0" showRowColHeaders="0" tabSelected="1" workbookViewId="0">
      <selection activeCell="L19" sqref="L19"/>
    </sheetView>
  </sheetViews>
  <sheetFormatPr defaultColWidth="8.7265625" defaultRowHeight="14.5" x14ac:dyDescent="0.35"/>
  <cols>
    <col min="1" max="20" width="8.7265625" style="1"/>
    <col min="21" max="26" width="8.7265625" style="9"/>
    <col min="27" max="16384" width="8.7265625" style="1"/>
  </cols>
  <sheetData>
    <row r="1" spans="1:24" x14ac:dyDescent="0.35">
      <c r="A1" s="2"/>
      <c r="B1" s="2"/>
      <c r="C1" s="2"/>
      <c r="D1" s="2"/>
      <c r="E1" s="2"/>
      <c r="F1" s="2"/>
      <c r="G1" s="2"/>
      <c r="H1" s="2"/>
      <c r="I1" s="2"/>
      <c r="J1" s="2"/>
      <c r="U1" s="9" t="s">
        <v>5</v>
      </c>
      <c r="V1" s="9" t="s">
        <v>10</v>
      </c>
      <c r="W1" s="9">
        <v>5</v>
      </c>
      <c r="X1" s="9">
        <v>12</v>
      </c>
    </row>
    <row r="2" spans="1:24" ht="14.5" customHeight="1" x14ac:dyDescent="0.35">
      <c r="A2" s="2"/>
      <c r="B2" s="17" t="s">
        <v>0</v>
      </c>
      <c r="C2" s="17"/>
      <c r="D2" s="17"/>
      <c r="E2" s="17"/>
      <c r="F2" s="17"/>
      <c r="G2" s="17"/>
      <c r="H2" s="17"/>
      <c r="I2" s="17"/>
      <c r="J2" s="17"/>
      <c r="U2" s="9" t="s">
        <v>4</v>
      </c>
      <c r="V2" s="9" t="s">
        <v>11</v>
      </c>
      <c r="W2" s="9">
        <v>2</v>
      </c>
      <c r="X2" s="9">
        <v>8</v>
      </c>
    </row>
    <row r="3" spans="1:24" ht="14.5" customHeight="1" x14ac:dyDescent="0.35">
      <c r="A3" s="2"/>
      <c r="B3" s="17"/>
      <c r="C3" s="17"/>
      <c r="D3" s="17"/>
      <c r="E3" s="17"/>
      <c r="F3" s="17"/>
      <c r="G3" s="17"/>
      <c r="H3" s="17"/>
      <c r="I3" s="17"/>
      <c r="J3" s="17"/>
      <c r="V3" s="9" t="s">
        <v>12</v>
      </c>
      <c r="W3" s="9">
        <v>1</v>
      </c>
      <c r="X3" s="9">
        <v>3</v>
      </c>
    </row>
    <row r="4" spans="1:24" ht="15" customHeight="1" x14ac:dyDescent="0.35">
      <c r="A4" s="2"/>
      <c r="B4" s="2"/>
      <c r="C4" s="3"/>
      <c r="D4" s="3"/>
      <c r="E4" s="3"/>
      <c r="F4" s="3"/>
      <c r="G4" s="3"/>
      <c r="H4" s="3"/>
      <c r="I4" s="3"/>
      <c r="J4" s="3"/>
      <c r="V4" s="9" t="s">
        <v>13</v>
      </c>
      <c r="W4" s="9">
        <v>0</v>
      </c>
      <c r="X4" s="9">
        <v>0</v>
      </c>
    </row>
    <row r="5" spans="1:24" x14ac:dyDescent="0.35">
      <c r="A5" s="16" t="s">
        <v>6</v>
      </c>
      <c r="B5" s="16"/>
      <c r="C5" s="16"/>
      <c r="D5" s="16"/>
      <c r="E5" s="16"/>
      <c r="F5" s="16"/>
      <c r="G5" s="16"/>
      <c r="H5" s="16"/>
      <c r="I5" s="16"/>
      <c r="J5" s="16"/>
    </row>
    <row r="6" spans="1:24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V6" s="9" t="s">
        <v>14</v>
      </c>
      <c r="W6" s="9">
        <v>0</v>
      </c>
      <c r="X6" s="9">
        <v>0</v>
      </c>
    </row>
    <row r="7" spans="1:24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V7" s="9" t="s">
        <v>15</v>
      </c>
      <c r="W7" s="9">
        <v>9</v>
      </c>
      <c r="X7" s="9">
        <v>9</v>
      </c>
    </row>
    <row r="8" spans="1:24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V8" s="9" t="s">
        <v>16</v>
      </c>
      <c r="W8" s="9">
        <v>14</v>
      </c>
      <c r="X8" s="9">
        <v>15</v>
      </c>
    </row>
    <row r="9" spans="1:24" ht="15" customHeight="1" x14ac:dyDescent="0.35">
      <c r="A9" s="18" t="s">
        <v>8</v>
      </c>
      <c r="B9" s="18"/>
      <c r="C9" s="18"/>
      <c r="D9" s="18"/>
      <c r="E9" s="18"/>
      <c r="F9" s="18"/>
      <c r="G9" s="18"/>
      <c r="H9" s="18"/>
      <c r="I9" s="18"/>
      <c r="J9" s="18"/>
      <c r="V9" s="9" t="s">
        <v>17</v>
      </c>
      <c r="W9" s="9">
        <v>21</v>
      </c>
      <c r="X9" s="9">
        <v>20</v>
      </c>
    </row>
    <row r="10" spans="1:24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24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24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V12" s="9" t="str">
        <f>IF(G21=1,"&lt;2.8 (&lt;28)",IF(G21=2,"&lt;18",""))</f>
        <v>&lt;2.8 (&lt;28)</v>
      </c>
      <c r="X12" s="9">
        <f>IF(G21=1,0,IF(G21=2,16,""))</f>
        <v>0</v>
      </c>
    </row>
    <row r="13" spans="1:24" ht="14.5" customHeight="1" x14ac:dyDescent="0.35">
      <c r="A13" s="19" t="s">
        <v>7</v>
      </c>
      <c r="B13" s="19"/>
      <c r="C13" s="19"/>
      <c r="D13" s="19"/>
      <c r="E13" s="19"/>
      <c r="F13" s="19"/>
      <c r="G13" s="19"/>
      <c r="H13" s="19"/>
      <c r="I13" s="19"/>
      <c r="J13" s="19"/>
      <c r="V13" s="9" t="str">
        <f>IF(G21=1,"2.8-3.3 (28-33)",IF(G21=2,"18-20",""))</f>
        <v>2.8-3.3 (28-33)</v>
      </c>
      <c r="X13" s="9">
        <f>IF(G21=1,5,IF(G21=2,12,""))</f>
        <v>5</v>
      </c>
    </row>
    <row r="14" spans="1:24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V14" s="9" t="str">
        <f>IF(G21=1,"3.4-3.7 (34-37)",IF(G21=2,"21-24",""))</f>
        <v>3.4-3.7 (34-37)</v>
      </c>
      <c r="X14" s="9">
        <f>IF(G21=1,15,IF(G21=2,5,""))</f>
        <v>15</v>
      </c>
    </row>
    <row r="15" spans="1:24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V15" s="9" t="str">
        <f>IF(G21=1,"&gt;3.7 (&gt;37)",IF(G21=2,"&gt;24",""))</f>
        <v>&gt;3.7 (&gt;37)</v>
      </c>
      <c r="X15" s="9">
        <f>IF(G21=1,29,IF(G21=2,0,""))</f>
        <v>29</v>
      </c>
    </row>
    <row r="16" spans="1:24" x14ac:dyDescent="0.35">
      <c r="A16" s="6" t="s">
        <v>1</v>
      </c>
      <c r="B16" s="20"/>
      <c r="C16" s="20"/>
      <c r="D16" s="20"/>
      <c r="E16" s="20"/>
      <c r="F16" s="20"/>
      <c r="G16" s="20"/>
      <c r="H16" s="6" t="s">
        <v>2</v>
      </c>
      <c r="I16" s="5"/>
      <c r="J16" s="10" t="str">
        <f>IF(AND(I16&gt;17,I16&lt;46,G21=1),W1,IF(AND(I16&gt;45,I16&lt;60,G21=1),W2,IF(AND(I16&gt;59,I16&lt;74,G21=1),W3,IF(AND(I16&gt;73,G21=1),W4,IF(AND(I16&gt;17,I16&lt;46,G21=2),X1,IF(AND(I16&gt;45,I16&lt;60,G21=2),X2,IF(AND(I16&gt;59,I16&lt;74,G21=2),X3,IF(AND(I16&gt;73,G21=2),X4,""))))))))</f>
        <v/>
      </c>
    </row>
    <row r="17" spans="1:26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26" x14ac:dyDescent="0.35">
      <c r="A18" s="6" t="s">
        <v>3</v>
      </c>
      <c r="B18" s="20"/>
      <c r="C18" s="20"/>
      <c r="D18" s="2"/>
      <c r="E18" s="2"/>
      <c r="F18" s="2"/>
      <c r="G18" s="2"/>
      <c r="H18" s="2"/>
      <c r="I18" s="2"/>
      <c r="J18" s="2"/>
    </row>
    <row r="19" spans="1:26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V19" s="9" t="str">
        <f>IF(G21=1,"&lt;2.8 (&lt;28)",IF(G21=2,"&lt;18",""))</f>
        <v>&lt;2.8 (&lt;28)</v>
      </c>
      <c r="X19" s="9">
        <f>IF(G21=1,0,IF(G21=2,16,""))</f>
        <v>0</v>
      </c>
    </row>
    <row r="20" spans="1:26" x14ac:dyDescent="0.35">
      <c r="G20" s="8"/>
      <c r="V20" s="9" t="str">
        <f>IF(G21=1,"2.8-3.3 (28-33)",IF(G21=2,"18-20",""))</f>
        <v>2.8-3.3 (28-33)</v>
      </c>
      <c r="X20" s="9">
        <f>IF(G21=1,5,IF(G21=2,12,""))</f>
        <v>5</v>
      </c>
    </row>
    <row r="21" spans="1:26" x14ac:dyDescent="0.35">
      <c r="A21" s="7" t="s">
        <v>9</v>
      </c>
      <c r="G21" s="8">
        <v>1</v>
      </c>
      <c r="V21" s="9" t="str">
        <f>IF(G21=1,"3.4-3.7 (34-37)",IF(G21=2,"21-24",""))</f>
        <v>3.4-3.7 (34-37)</v>
      </c>
      <c r="X21" s="9">
        <f>IF(G21=1,15,IF(G21=2,5,""))</f>
        <v>15</v>
      </c>
    </row>
    <row r="22" spans="1:26" x14ac:dyDescent="0.35">
      <c r="G22" s="8"/>
      <c r="V22" s="9" t="str">
        <f>IF(G21=1,"&gt;3.7 (&gt;37)",IF(G21=2,"&gt;24",""))</f>
        <v>&gt;3.7 (&gt;37)</v>
      </c>
      <c r="X22" s="9">
        <f>IF(G21=1,29,IF(G21=2,0,""))</f>
        <v>29</v>
      </c>
    </row>
    <row r="23" spans="1:26" x14ac:dyDescent="0.35">
      <c r="A23" s="7" t="s">
        <v>18</v>
      </c>
      <c r="G23" s="8">
        <v>4</v>
      </c>
      <c r="H23" s="1" t="s">
        <v>19</v>
      </c>
      <c r="J23" s="11">
        <f>IF(AND(G23=1,G21=1),W6,IF(AND(G23=2,G21=1),W7,IF(AND(G23=3,G21=1),W8,IF(AND(G23=4,G21=1),W9,IF(AND(G23=1,G21=2),X6,IF(AND(G23=2,G21=2),X7,IF(AND(G23=3,G21=2),X8,IF(AND(G23=4,G21=2),X9,""))))))))</f>
        <v>21</v>
      </c>
    </row>
    <row r="24" spans="1:26" x14ac:dyDescent="0.35">
      <c r="G24" s="8"/>
    </row>
    <row r="25" spans="1:26" x14ac:dyDescent="0.35">
      <c r="A25" s="7" t="str">
        <f>IF(G21=1,"ალბუმინი გ/დლ (გ/ლ)",IF(G21=2,"სუნთქვის სიხშირე წუთში",""))</f>
        <v>ალბუმინი გ/დლ (გ/ლ)</v>
      </c>
      <c r="D25" s="1" t="s">
        <v>20</v>
      </c>
      <c r="G25" s="8">
        <v>4</v>
      </c>
      <c r="H25" s="1" t="s">
        <v>21</v>
      </c>
      <c r="J25" s="12">
        <f>IF(AND(G21=1,G25=1),X12,IF(AND(G21=1,G25=2),X13,IF(AND(G21=1,G25=3),X14,IF(AND(G21=1,G25=4),X15,IF(AND(G21=2,G25=1),X12,IF(AND(G21=2,G25=2),X13,IF(AND(G21=2,G25=3),X14,IF(AND(G21=2,G25=4),X15,""))))))))</f>
        <v>29</v>
      </c>
      <c r="V25" s="9" t="s">
        <v>23</v>
      </c>
      <c r="W25" s="15" t="s">
        <v>24</v>
      </c>
      <c r="Z25" s="9" t="s">
        <v>27</v>
      </c>
    </row>
    <row r="26" spans="1:26" x14ac:dyDescent="0.35">
      <c r="G26" s="8"/>
      <c r="V26" s="9" t="s">
        <v>25</v>
      </c>
      <c r="W26" s="15" t="s">
        <v>26</v>
      </c>
      <c r="Z26" s="9" t="s">
        <v>28</v>
      </c>
    </row>
    <row r="27" spans="1:26" x14ac:dyDescent="0.35">
      <c r="J27" s="12">
        <f>SUM(J25,J23,J16)</f>
        <v>50</v>
      </c>
    </row>
    <row r="28" spans="1:26" ht="18.5" x14ac:dyDescent="0.45">
      <c r="A28" s="13" t="s">
        <v>22</v>
      </c>
      <c r="D28" s="14">
        <f>J27</f>
        <v>50</v>
      </c>
    </row>
    <row r="30" spans="1:26" ht="18.5" x14ac:dyDescent="0.45">
      <c r="A30" s="13" t="s">
        <v>29</v>
      </c>
      <c r="D30" s="21" t="str">
        <f>IF(AND(G21=1,D28&lt;30),"გაგრძელდეს სტაციონარული მკურნალობა",IF(AND(G21=2,D28&lt;20),"გაგრძელდეს სტაციონარული მკურნალობა",IF(AND(G21=1,D28&gt;29),"შესაძლებელია გაწერა",IF(AND(G21=2,D28&gt;19),"შესაძლებელია გაწერა",""))))</f>
        <v>შესაძლებელია გაწერა</v>
      </c>
      <c r="E30" s="21"/>
      <c r="F30" s="21"/>
      <c r="G30" s="21"/>
      <c r="H30" s="21"/>
      <c r="I30" s="21"/>
      <c r="J30" s="21"/>
    </row>
  </sheetData>
  <sheetProtection algorithmName="SHA-512" hashValue="7tlYbl7FLTslkfd8EuMCcS3H1sPukAMWFghB0d297yV90FYY6K6zQUI08oOEvTlsgHTMrrxLziQR4/Yb08/wGQ==" saltValue="q4mTQiHftYVz9zeXUomMPA==" spinCount="100000" sheet="1" objects="1" scenarios="1"/>
  <mergeCells count="7">
    <mergeCell ref="B18:C18"/>
    <mergeCell ref="D30:J30"/>
    <mergeCell ref="A5:J8"/>
    <mergeCell ref="B2:J3"/>
    <mergeCell ref="A9:J12"/>
    <mergeCell ref="A13:J14"/>
    <mergeCell ref="B16:G16"/>
  </mergeCells>
  <conditionalFormatting sqref="D30:J30">
    <cfRule type="containsText" dxfId="1" priority="2" operator="containsText" text="სტაციონარული">
      <formula>NOT(ISERROR(SEARCH("სტაციონარული",D30)))</formula>
    </cfRule>
    <cfRule type="containsText" dxfId="0" priority="1" operator="containsText" text="გაწერა">
      <formula>NOT(ISERROR(SEARCH("გაწერა",D30)))</formula>
    </cfRule>
  </conditionalFormatting>
  <printOptions gridLines="1"/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171450</xdr:rowOff>
                  </from>
                  <to>
                    <xdr:col>7</xdr:col>
                    <xdr:colOff>69850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Drop Down 12">
              <controlPr defaultSize="0" autoLine="0" autoPict="0">
                <anchor moveWithCells="1">
                  <from>
                    <xdr:col>5</xdr:col>
                    <xdr:colOff>571500</xdr:colOff>
                    <xdr:row>22</xdr:row>
                    <xdr:rowOff>12700</xdr:rowOff>
                  </from>
                  <to>
                    <xdr:col>7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Drop Down 13">
              <controlPr defaultSize="0" autoLine="0" autoPict="0">
                <anchor moveWithCells="1">
                  <from>
                    <xdr:col>5</xdr:col>
                    <xdr:colOff>203200</xdr:colOff>
                    <xdr:row>24</xdr:row>
                    <xdr:rowOff>19050</xdr:rowOff>
                  </from>
                  <to>
                    <xdr:col>7</xdr:col>
                    <xdr:colOff>57150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CHOSEN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2021-12-18T08:54:06Z</dcterms:modified>
</cp:coreProperties>
</file>