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kha\Sxvadasxva\GCIM\Calculators\"/>
    </mc:Choice>
  </mc:AlternateContent>
  <xr:revisionPtr revIDLastSave="0" documentId="13_ncr:1_{0E14BB18-25A2-46E4-BD74-637965F0ABCD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VACO" sheetId="1" r:id="rId1"/>
    <sheet name="CC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" i="1" l="1"/>
  <c r="Q12" i="1"/>
  <c r="I15" i="2"/>
  <c r="J51" i="2" l="1"/>
  <c r="J49" i="2"/>
  <c r="J47" i="2"/>
  <c r="J45" i="2" l="1"/>
  <c r="J43" i="2"/>
  <c r="J41" i="2"/>
  <c r="J39" i="2"/>
  <c r="J37" i="2"/>
  <c r="J35" i="2"/>
  <c r="J31" i="2"/>
  <c r="J22" i="2"/>
  <c r="J20" i="2"/>
  <c r="B17" i="2" l="1"/>
  <c r="B15" i="2"/>
  <c r="J33" i="2"/>
  <c r="J29" i="2"/>
  <c r="J27" i="2"/>
  <c r="J24" i="2"/>
  <c r="Q10" i="1"/>
  <c r="J49" i="1"/>
  <c r="J47" i="1"/>
  <c r="J45" i="1"/>
  <c r="J43" i="1"/>
  <c r="J41" i="1"/>
  <c r="J31" i="1"/>
  <c r="J39" i="1"/>
  <c r="J22" i="1"/>
  <c r="J37" i="1"/>
  <c r="J33" i="1"/>
  <c r="J35" i="1"/>
  <c r="J29" i="1"/>
  <c r="J26" i="1"/>
  <c r="J24" i="1"/>
  <c r="K49" i="1" l="1"/>
  <c r="E51" i="1" s="1"/>
  <c r="Q16" i="1"/>
  <c r="Q10" i="2"/>
  <c r="J15" i="2"/>
  <c r="H55" i="2" s="1"/>
  <c r="K58" i="2" l="1"/>
  <c r="H57" i="2" s="1"/>
  <c r="K51" i="1"/>
  <c r="Q14" i="1" s="1"/>
  <c r="Q20" i="1" s="1"/>
  <c r="N28" i="1" s="1"/>
  <c r="L29" i="1" l="1"/>
  <c r="L30" i="1" s="1"/>
  <c r="H53" i="1" s="1"/>
  <c r="C55" i="1" s="1"/>
</calcChain>
</file>

<file path=xl/sharedStrings.xml><?xml version="1.0" encoding="utf-8"?>
<sst xmlns="http://schemas.openxmlformats.org/spreadsheetml/2006/main" count="124" uniqueCount="93">
  <si>
    <t>საქართველოს შინაგანი მედიცინის კოლეგია</t>
  </si>
  <si>
    <t>პაციენტი</t>
  </si>
  <si>
    <t>ასაკი</t>
  </si>
  <si>
    <t>თარიღი</t>
  </si>
  <si>
    <t>არა</t>
  </si>
  <si>
    <t>კი</t>
  </si>
  <si>
    <t>Dr. Joseph King Jr.Dr. Amy Justice. James S. Yoon. Veterans Health Administration COVID-19 (VACO) Index for COVID-19 Mortality. Veterans Health Administration COVID-19 (VACO) Index for COVID-19 Mortality</t>
  </si>
  <si>
    <t>COVID-19-ის შემდეგ 30-დღიანი სიკვდილობის კალკულატორი ინფიცირებამდე ჯანმრთელობის მონაცემების საფუძველზე</t>
  </si>
  <si>
    <t>კაცი</t>
  </si>
  <si>
    <t>ქალი</t>
  </si>
  <si>
    <t>20-49</t>
  </si>
  <si>
    <t>50-54</t>
  </si>
  <si>
    <t>55-59</t>
  </si>
  <si>
    <t>60-64</t>
  </si>
  <si>
    <t>65-69</t>
  </si>
  <si>
    <t>70-74</t>
  </si>
  <si>
    <t>75-79</t>
  </si>
  <si>
    <t>80-89</t>
  </si>
  <si>
    <t>გართულებების გარეშე</t>
  </si>
  <si>
    <t>გართულებებით</t>
  </si>
  <si>
    <t>პსდ ან მი</t>
  </si>
  <si>
    <t>კონსტანტა</t>
  </si>
  <si>
    <t>ასაკი&lt;85</t>
  </si>
  <si>
    <t>CCI</t>
  </si>
  <si>
    <t>1-3</t>
  </si>
  <si>
    <t>4-5</t>
  </si>
  <si>
    <t>6-9</t>
  </si>
  <si>
    <t>ასაკი=&gt;85</t>
  </si>
  <si>
    <t>&gt;=10</t>
  </si>
  <si>
    <t>&gt;=90</t>
  </si>
  <si>
    <t>კიბო (კანის კიბოს გარდა)</t>
  </si>
  <si>
    <t>მეტასტაზური სიმსივნე</t>
  </si>
  <si>
    <t>ჰეპატოლოგიური ანამნეზი...........................................................................</t>
  </si>
  <si>
    <t xml:space="preserve">ღვიძლის მსუბუქი დაავადება (მაგ., HCV, HBV, ალკოჰოლური) </t>
  </si>
  <si>
    <t>რევმატოლოგიური დაავადება (მაგ., ლუპუსი, რევმატოიდ. ართრიტი).................</t>
  </si>
  <si>
    <t>კოეფიციენების ჯამი</t>
  </si>
  <si>
    <t>Risk_pred</t>
  </si>
  <si>
    <t>Or_clac</t>
  </si>
  <si>
    <t>CCI ასაკი</t>
  </si>
  <si>
    <t>Dr. Mary Charlson. Charlson Comorbidity Index (CCI).</t>
  </si>
  <si>
    <t>10-წლიანი გადარჩენის პრედიქცია მულტიმორბიდულ პაციენტებში</t>
  </si>
  <si>
    <t>&lt;50</t>
  </si>
  <si>
    <t>50-59</t>
  </si>
  <si>
    <t>60-69</t>
  </si>
  <si>
    <t>70-79</t>
  </si>
  <si>
    <t>&gt;79</t>
  </si>
  <si>
    <t>ღვიძლის დაავადება......................................................................................</t>
  </si>
  <si>
    <t xml:space="preserve">მსუბუქი </t>
  </si>
  <si>
    <t xml:space="preserve">საშუალო/მძიმე </t>
  </si>
  <si>
    <t>ღვიძლის საშუალო/მძიმე დაავადება (ვარიკოზი, უკმარისობა)</t>
  </si>
  <si>
    <t>შაქრიანი დიაბეტი........................................................................................</t>
  </si>
  <si>
    <t>არა ან დიეტით კონტროლირებული</t>
  </si>
  <si>
    <t>გაურთულებელი</t>
  </si>
  <si>
    <t>ორგანული დაზიანება</t>
  </si>
  <si>
    <t>სოლიდური სიმსივნე....................................................................................</t>
  </si>
  <si>
    <t>ლოკალიზებული</t>
  </si>
  <si>
    <t>მეტასტაზური</t>
  </si>
  <si>
    <t>ჩარლსონის კომორბიდობის ინდექსი</t>
  </si>
  <si>
    <t>მიოკარდიუმის ინფარქტი.....................................................................................</t>
  </si>
  <si>
    <t>გულის ქრონიკული უკმარისობა............................................................................</t>
  </si>
  <si>
    <t>პერიფერიული სისხლძარღვოვანი დაავადება.....................................................</t>
  </si>
  <si>
    <t>ინსულტი ან ტრანზიტული იშემია........................................................................</t>
  </si>
  <si>
    <t>დემენცია.................................................................................................................</t>
  </si>
  <si>
    <t>ფილტვების ქრონიკული ობსტრუქციული დაავადება ........................................</t>
  </si>
  <si>
    <t>შემაერთებელქსოვილოვანი დაავადება...............................................................</t>
  </si>
  <si>
    <t>კუჭის პეპტიური წყლულოვანი დაავადება…........................................................</t>
  </si>
  <si>
    <t>ჰემიპლეგია…........................................................................................................</t>
  </si>
  <si>
    <t xml:space="preserve">თირკმლების ქრონიკული დაავადება, ზომიერი/მძიმე….................................... </t>
  </si>
  <si>
    <t xml:space="preserve">ლეიკემია........................................................................….................................... </t>
  </si>
  <si>
    <t xml:space="preserve">ლიმფომა........................................................................….................................... </t>
  </si>
  <si>
    <t xml:space="preserve">შიდსი.............................................................................….................................... </t>
  </si>
  <si>
    <t>Charlson-ის კომორბიდობის ინდექსი</t>
  </si>
  <si>
    <t>10-წლიანი გადარჩენის გამოთვლილი მაჩვენებელი</t>
  </si>
  <si>
    <t>%</t>
  </si>
  <si>
    <t>სქესი…....................................................................................................................</t>
  </si>
  <si>
    <t>შაქრიანი დიაბეტის ანამნეზი.................................................................................</t>
  </si>
  <si>
    <t>ქრონიკული პულმონური დაავადება (მაგ., ფქოდ, ემფიზემა)…............................</t>
  </si>
  <si>
    <t>პერიფერიული სისხლძარღვოვანი დაავადება…...................................................</t>
  </si>
  <si>
    <t>თირკმლების დაავადება (მაგ., დიალზი, გლომერულონეფრიტი, ნეფრიტული სინდრომი).............................................................................................................</t>
  </si>
  <si>
    <t>გულის შეგუბებითი უკმარისობა.............................................................................</t>
  </si>
  <si>
    <t>დემენცია (ალცჰაიმერი, სისხლძარღვოვანი, ლევის სხეულის)….............................</t>
  </si>
  <si>
    <t>ონკოლოგიური ანამნეზი............................................................................................</t>
  </si>
  <si>
    <t>ცერებროვასკულური შემთხვევა (მაგ., ინსულტი)...................................................</t>
  </si>
  <si>
    <t>მიოკარდიუმის ინფარქტი......................................................................................</t>
  </si>
  <si>
    <t>კუჭის პეპტიკური წყლული.......................................................................................</t>
  </si>
  <si>
    <t>კიდურ(ებ)ის დამბლა.............................................................................................</t>
  </si>
  <si>
    <t>აივ/შიდსი................................................................................................................</t>
  </si>
  <si>
    <t>სქესი</t>
  </si>
  <si>
    <t>MI_PVD</t>
  </si>
  <si>
    <t>Constant</t>
  </si>
  <si>
    <t xml:space="preserve">ვეტერანების ჯანმრთელობის ადმინისტრაციის  (VACO) COVID-19 სიკვდილობის ინდექსი </t>
  </si>
  <si>
    <t>VACO ინდექსი (30-დღიანი სიკვდილობის პრედიქცია)</t>
  </si>
  <si>
    <t>ინტერპრეტაცია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</si>
</sst>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/>
    <xf numFmtId="0" fontId="9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top" wrapText="1"/>
    </xf>
    <xf numFmtId="0" fontId="0" fillId="2" borderId="0" xfId="0" applyFont="1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5" borderId="0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1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1" fmlaLink="$I$20" fmlaRange="$K$1:$K$3" noThreeD="1" sel="1" val="0"/>
</file>

<file path=xl/ctrlProps/ctrlProp2.xml><?xml version="1.0" encoding="utf-8"?>
<formControlPr xmlns="http://schemas.microsoft.com/office/spreadsheetml/2009/9/main" objectType="Drop" dropStyle="combo" dx="31" fmlaLink="$I$22" fmlaRange="$K$11:$K$14" noThreeD="1" sel="1" val="0"/>
</file>

<file path=xl/ctrlProps/ctrlProp3.xml><?xml version="1.0" encoding="utf-8"?>
<formControlPr xmlns="http://schemas.microsoft.com/office/spreadsheetml/2009/9/main" objectType="Drop" dropStyle="combo" dx="31" fmlaLink="$I$24" fmlaRange="$K$15:$K$17" noThreeD="1" sel="1" val="0"/>
</file>

<file path=xl/ctrlProps/ctrlProp4.xml><?xml version="1.0" encoding="utf-8"?>
<formControlPr xmlns="http://schemas.microsoft.com/office/spreadsheetml/2009/9/main" objectType="Drop" dropStyle="combo" dx="31" fmlaLink="$I$26" fmlaRange="$K$15:$K$17" noThreeD="1" sel="1" val="0"/>
</file>

<file path=xl/ctrlProps/ctrlProp5.xml><?xml version="1.0" encoding="utf-8"?>
<formControlPr xmlns="http://schemas.microsoft.com/office/spreadsheetml/2009/9/main" objectType="Drop" dropStyle="combo" dx="31" fmlaLink="$I$29" fmlaRange="$K$15:$K$17" noThreeD="1" sel="1" val="0"/>
</file>

<file path=xl/ctrlProps/ctrlProp6.xml><?xml version="1.0" encoding="utf-8"?>
<formControlPr xmlns="http://schemas.microsoft.com/office/spreadsheetml/2009/9/main" objectType="Drop" dropStyle="combo" dx="31" fmlaLink="$I$31" fmlaRange="$K$15:$K$17" noThreeD="1" sel="1" val="0"/>
</file>

<file path=xl/ctrlProps/ctrlProp7.xml><?xml version="1.0" encoding="utf-8"?>
<formControlPr xmlns="http://schemas.microsoft.com/office/spreadsheetml/2009/9/main" objectType="Drop" dropStyle="combo" dx="31" fmlaLink="$I$33" fmlaRange="$K$15:$K$17" noThreeD="1" sel="1" val="0"/>
</file>

<file path=xl/ctrlProps/ctrlProp8.xml><?xml version="1.0" encoding="utf-8"?>
<formControlPr xmlns="http://schemas.microsoft.com/office/spreadsheetml/2009/9/main" objectType="Drop" dropStyle="combo" dx="31" fmlaLink="$I$35" fmlaRange="$K$18:$K$21" noThreeD="1" sel="1" val="0"/>
</file>

<file path=xl/ctrlProps/ctrlProp9.xml><?xml version="1.0" encoding="utf-8"?>
<formControlPr xmlns="http://schemas.microsoft.com/office/spreadsheetml/2009/9/main" objectType="Drop" dropStyle="combo" dx="31" fmlaLink="$I$37" fmlaRange="$K$15:$K$17" noThreeD="1" sel="1" val="0"/>
</file>

<file path=xl/ctrlProps/ctrlProp10.xml><?xml version="1.0" encoding="utf-8"?>
<formControlPr xmlns="http://schemas.microsoft.com/office/spreadsheetml/2009/9/main" objectType="Drop" dropStyle="combo" dx="31" fmlaLink="$I$39" fmlaRange="$K$22:$K$25" noThreeD="1" sel="1" val="0"/>
</file>

<file path=xl/ctrlProps/ctrlProp11.xml><?xml version="1.0" encoding="utf-8"?>
<formControlPr xmlns="http://schemas.microsoft.com/office/spreadsheetml/2009/9/main" objectType="Drop" dropStyle="combo" dx="31" fmlaLink="$I$41" fmlaRange="$K$15:$K$17" noThreeD="1" sel="1" val="0"/>
</file>

<file path=xl/ctrlProps/ctrlProp12.xml><?xml version="1.0" encoding="utf-8"?>
<formControlPr xmlns="http://schemas.microsoft.com/office/spreadsheetml/2009/9/main" objectType="Drop" dropStyle="combo" dx="31" fmlaLink="$I$43" fmlaRange="$K$15:$K$17" noThreeD="1" sel="1" val="0"/>
</file>

<file path=xl/ctrlProps/ctrlProp13.xml><?xml version="1.0" encoding="utf-8"?>
<formControlPr xmlns="http://schemas.microsoft.com/office/spreadsheetml/2009/9/main" objectType="Drop" dropStyle="combo" dx="31" fmlaLink="$I$45" fmlaRange="$K$15:$K$17" noThreeD="1" sel="1" val="0"/>
</file>

<file path=xl/ctrlProps/ctrlProp14.xml><?xml version="1.0" encoding="utf-8"?>
<formControlPr xmlns="http://schemas.microsoft.com/office/spreadsheetml/2009/9/main" objectType="Drop" dropStyle="combo" dx="31" fmlaLink="$I$47" fmlaRange="$K$15:$K$17" noThreeD="1" sel="1" val="0"/>
</file>

<file path=xl/ctrlProps/ctrlProp15.xml><?xml version="1.0" encoding="utf-8"?>
<formControlPr xmlns="http://schemas.microsoft.com/office/spreadsheetml/2009/9/main" objectType="Drop" dropStyle="combo" dx="31" fmlaLink="$I$49" fmlaRange="$K$15:$K$17" noThreeD="1" sel="1" val="0"/>
</file>

<file path=xl/ctrlProps/ctrlProp16.xml><?xml version="1.0" encoding="utf-8"?>
<formControlPr xmlns="http://schemas.microsoft.com/office/spreadsheetml/2009/9/main" objectType="Drop" dropStyle="combo" dx="31" fmlaLink="$I$20" fmlaRange="$K$15:$K$17" noThreeD="1" sel="1" val="0"/>
</file>

<file path=xl/ctrlProps/ctrlProp17.xml><?xml version="1.0" encoding="utf-8"?>
<formControlPr xmlns="http://schemas.microsoft.com/office/spreadsheetml/2009/9/main" objectType="Drop" dropStyle="combo" dx="31" fmlaLink="$I$22" fmlaRange="$K$15:$K$17" noThreeD="1" sel="1" val="0"/>
</file>

<file path=xl/ctrlProps/ctrlProp18.xml><?xml version="1.0" encoding="utf-8"?>
<formControlPr xmlns="http://schemas.microsoft.com/office/spreadsheetml/2009/9/main" objectType="Drop" dropStyle="combo" dx="31" fmlaLink="$I$24" fmlaRange="$K$15:$K$17" noThreeD="1" sel="1" val="0"/>
</file>

<file path=xl/ctrlProps/ctrlProp19.xml><?xml version="1.0" encoding="utf-8"?>
<formControlPr xmlns="http://schemas.microsoft.com/office/spreadsheetml/2009/9/main" objectType="Drop" dropStyle="combo" dx="31" fmlaLink="#REF!" fmlaRange="$K$15:$K$17" noThreeD="1" sel="2" val="0"/>
</file>

<file path=xl/ctrlProps/ctrlProp20.xml><?xml version="1.0" encoding="utf-8"?>
<formControlPr xmlns="http://schemas.microsoft.com/office/spreadsheetml/2009/9/main" objectType="Drop" dropStyle="combo" dx="31" fmlaLink="$I$27" fmlaRange="$K$15:$K$17" noThreeD="1" sel="1" val="0"/>
</file>

<file path=xl/ctrlProps/ctrlProp21.xml><?xml version="1.0" encoding="utf-8"?>
<formControlPr xmlns="http://schemas.microsoft.com/office/spreadsheetml/2009/9/main" objectType="Drop" dropStyle="combo" dx="31" fmlaLink="$I$29" fmlaRange="$K$15:$K$17" noThreeD="1" sel="1" val="0"/>
</file>

<file path=xl/ctrlProps/ctrlProp22.xml><?xml version="1.0" encoding="utf-8"?>
<formControlPr xmlns="http://schemas.microsoft.com/office/spreadsheetml/2009/9/main" objectType="Drop" dropStyle="combo" dx="31" fmlaLink="$I$31" fmlaRange="$K$15:$K$17" noThreeD="1" sel="1" val="0"/>
</file>

<file path=xl/ctrlProps/ctrlProp23.xml><?xml version="1.0" encoding="utf-8"?>
<formControlPr xmlns="http://schemas.microsoft.com/office/spreadsheetml/2009/9/main" objectType="Drop" dropStyle="combo" dx="31" fmlaLink="$I$33" fmlaRange="$K$15:$K$17" noThreeD="1" sel="1" val="0"/>
</file>

<file path=xl/ctrlProps/ctrlProp24.xml><?xml version="1.0" encoding="utf-8"?>
<formControlPr xmlns="http://schemas.microsoft.com/office/spreadsheetml/2009/9/main" objectType="Drop" dropStyle="combo" dx="31" fmlaLink="$I$35" fmlaRange="$K$15:$K$17" noThreeD="1" sel="1" val="0"/>
</file>

<file path=xl/ctrlProps/ctrlProp25.xml><?xml version="1.0" encoding="utf-8"?>
<formControlPr xmlns="http://schemas.microsoft.com/office/spreadsheetml/2009/9/main" objectType="Drop" dropStyle="combo" dx="31" fmlaLink="$I$37" fmlaRange="$K$22:$K$25" noThreeD="1" sel="1" val="0"/>
</file>

<file path=xl/ctrlProps/ctrlProp26.xml><?xml version="1.0" encoding="utf-8"?>
<formControlPr xmlns="http://schemas.microsoft.com/office/spreadsheetml/2009/9/main" objectType="Drop" dropStyle="combo" dx="31" fmlaLink="$I$39" fmlaRange="$K$26:$K$29" noThreeD="1" sel="1" val="0"/>
</file>

<file path=xl/ctrlProps/ctrlProp27.xml><?xml version="1.0" encoding="utf-8"?>
<formControlPr xmlns="http://schemas.microsoft.com/office/spreadsheetml/2009/9/main" objectType="Drop" dropStyle="combo" dx="31" fmlaLink="$I$41" fmlaRange="$K$15:$K$17" noThreeD="1" sel="1" val="0"/>
</file>

<file path=xl/ctrlProps/ctrlProp28.xml><?xml version="1.0" encoding="utf-8"?>
<formControlPr xmlns="http://schemas.microsoft.com/office/spreadsheetml/2009/9/main" objectType="Drop" dropStyle="combo" dx="31" fmlaLink="$I$43" fmlaRange="$K$15:$K$17" noThreeD="1" sel="1" val="0"/>
</file>

<file path=xl/ctrlProps/ctrlProp29.xml><?xml version="1.0" encoding="utf-8"?>
<formControlPr xmlns="http://schemas.microsoft.com/office/spreadsheetml/2009/9/main" objectType="Drop" dropStyle="combo" dx="31" fmlaLink="$I$45" fmlaRange="$K$18:$K$21" noThreeD="1" sel="1" val="0"/>
</file>

<file path=xl/ctrlProps/ctrlProp30.xml><?xml version="1.0" encoding="utf-8"?>
<formControlPr xmlns="http://schemas.microsoft.com/office/spreadsheetml/2009/9/main" objectType="Drop" dropStyle="combo" dx="31" fmlaLink="$I$47" fmlaRange="$K$15:$K$17" noThreeD="1" sel="1" val="0"/>
</file>

<file path=xl/ctrlProps/ctrlProp31.xml><?xml version="1.0" encoding="utf-8"?>
<formControlPr xmlns="http://schemas.microsoft.com/office/spreadsheetml/2009/9/main" objectType="Drop" dropStyle="combo" dx="31" fmlaLink="$I$49" fmlaRange="$K$15:$K$17" noThreeD="1" sel="1" val="0"/>
</file>

<file path=xl/ctrlProps/ctrlProp32.xml><?xml version="1.0" encoding="utf-8"?>
<formControlPr xmlns="http://schemas.microsoft.com/office/spreadsheetml/2009/9/main" objectType="Drop" dropStyle="combo" dx="31" fmlaLink="$I$51" fmlaRange="$K$15:$K$1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158750</xdr:colOff>
      <xdr:row>4</xdr:row>
      <xdr:rowOff>8177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704849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18</xdr:row>
          <xdr:rowOff>171450</xdr:rowOff>
        </xdr:from>
        <xdr:to>
          <xdr:col>9</xdr:col>
          <xdr:colOff>31750</xdr:colOff>
          <xdr:row>20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171450</xdr:rowOff>
        </xdr:from>
        <xdr:to>
          <xdr:col>9</xdr:col>
          <xdr:colOff>31750</xdr:colOff>
          <xdr:row>22</xdr:row>
          <xdr:rowOff>31750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22</xdr:row>
          <xdr:rowOff>171450</xdr:rowOff>
        </xdr:from>
        <xdr:to>
          <xdr:col>9</xdr:col>
          <xdr:colOff>31750</xdr:colOff>
          <xdr:row>24</xdr:row>
          <xdr:rowOff>12700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24</xdr:row>
          <xdr:rowOff>165100</xdr:rowOff>
        </xdr:from>
        <xdr:to>
          <xdr:col>9</xdr:col>
          <xdr:colOff>31750</xdr:colOff>
          <xdr:row>26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31750</xdr:colOff>
          <xdr:row>29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29</xdr:row>
          <xdr:rowOff>171450</xdr:rowOff>
        </xdr:from>
        <xdr:to>
          <xdr:col>9</xdr:col>
          <xdr:colOff>19050</xdr:colOff>
          <xdr:row>31</xdr:row>
          <xdr:rowOff>12700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184150</xdr:rowOff>
        </xdr:from>
        <xdr:to>
          <xdr:col>9</xdr:col>
          <xdr:colOff>19050</xdr:colOff>
          <xdr:row>33</xdr:row>
          <xdr:rowOff>19050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34</xdr:row>
          <xdr:rowOff>12700</xdr:rowOff>
        </xdr:from>
        <xdr:to>
          <xdr:col>9</xdr:col>
          <xdr:colOff>19050</xdr:colOff>
          <xdr:row>35</xdr:row>
          <xdr:rowOff>19050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184150</xdr:rowOff>
        </xdr:from>
        <xdr:to>
          <xdr:col>9</xdr:col>
          <xdr:colOff>19050</xdr:colOff>
          <xdr:row>37</xdr:row>
          <xdr:rowOff>19050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38</xdr:row>
          <xdr:rowOff>12700</xdr:rowOff>
        </xdr:from>
        <xdr:to>
          <xdr:col>9</xdr:col>
          <xdr:colOff>19050</xdr:colOff>
          <xdr:row>39</xdr:row>
          <xdr:rowOff>19050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40</xdr:row>
          <xdr:rowOff>19050</xdr:rowOff>
        </xdr:from>
        <xdr:to>
          <xdr:col>9</xdr:col>
          <xdr:colOff>12700</xdr:colOff>
          <xdr:row>41</xdr:row>
          <xdr:rowOff>50800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9</xdr:col>
          <xdr:colOff>19050</xdr:colOff>
          <xdr:row>43</xdr:row>
          <xdr:rowOff>31750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44</xdr:row>
          <xdr:rowOff>12700</xdr:rowOff>
        </xdr:from>
        <xdr:to>
          <xdr:col>9</xdr:col>
          <xdr:colOff>31750</xdr:colOff>
          <xdr:row>45</xdr:row>
          <xdr:rowOff>38100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12700</xdr:rowOff>
        </xdr:from>
        <xdr:to>
          <xdr:col>9</xdr:col>
          <xdr:colOff>38100</xdr:colOff>
          <xdr:row>47</xdr:row>
          <xdr:rowOff>38100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48</xdr:row>
          <xdr:rowOff>12700</xdr:rowOff>
        </xdr:from>
        <xdr:to>
          <xdr:col>9</xdr:col>
          <xdr:colOff>50800</xdr:colOff>
          <xdr:row>49</xdr:row>
          <xdr:rowOff>38100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130175</xdr:colOff>
      <xdr:row>3</xdr:row>
      <xdr:rowOff>179627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676274" cy="7511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18</xdr:row>
          <xdr:rowOff>171450</xdr:rowOff>
        </xdr:from>
        <xdr:to>
          <xdr:col>9</xdr:col>
          <xdr:colOff>0</xdr:colOff>
          <xdr:row>20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171450</xdr:rowOff>
        </xdr:from>
        <xdr:to>
          <xdr:col>9</xdr:col>
          <xdr:colOff>12700</xdr:colOff>
          <xdr:row>22</xdr:row>
          <xdr:rowOff>31750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22</xdr:row>
          <xdr:rowOff>171450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0</xdr:colOff>
          <xdr:row>27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9</xdr:col>
          <xdr:colOff>0</xdr:colOff>
          <xdr:row>27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184150</xdr:rowOff>
        </xdr:from>
        <xdr:to>
          <xdr:col>9</xdr:col>
          <xdr:colOff>0</xdr:colOff>
          <xdr:row>29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30</xdr:row>
          <xdr:rowOff>12700</xdr:rowOff>
        </xdr:from>
        <xdr:to>
          <xdr:col>9</xdr:col>
          <xdr:colOff>0</xdr:colOff>
          <xdr:row>31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184150</xdr:rowOff>
        </xdr:from>
        <xdr:to>
          <xdr:col>9</xdr:col>
          <xdr:colOff>0</xdr:colOff>
          <xdr:row>33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34</xdr:row>
          <xdr:rowOff>12700</xdr:rowOff>
        </xdr:from>
        <xdr:to>
          <xdr:col>8</xdr:col>
          <xdr:colOff>571500</xdr:colOff>
          <xdr:row>35</xdr:row>
          <xdr:rowOff>31750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36</xdr:row>
          <xdr:rowOff>19050</xdr:rowOff>
        </xdr:from>
        <xdr:to>
          <xdr:col>9</xdr:col>
          <xdr:colOff>0</xdr:colOff>
          <xdr:row>37</xdr:row>
          <xdr:rowOff>76200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190500</xdr:rowOff>
        </xdr:from>
        <xdr:to>
          <xdr:col>8</xdr:col>
          <xdr:colOff>571500</xdr:colOff>
          <xdr:row>39</xdr:row>
          <xdr:rowOff>57150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40</xdr:row>
          <xdr:rowOff>12700</xdr:rowOff>
        </xdr:from>
        <xdr:to>
          <xdr:col>8</xdr:col>
          <xdr:colOff>546100</xdr:colOff>
          <xdr:row>41</xdr:row>
          <xdr:rowOff>38100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42</xdr:row>
          <xdr:rowOff>12700</xdr:rowOff>
        </xdr:from>
        <xdr:to>
          <xdr:col>8</xdr:col>
          <xdr:colOff>546100</xdr:colOff>
          <xdr:row>43</xdr:row>
          <xdr:rowOff>38100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508000</xdr:colOff>
          <xdr:row>44</xdr:row>
          <xdr:rowOff>12700</xdr:rowOff>
        </xdr:from>
        <xdr:to>
          <xdr:col>8</xdr:col>
          <xdr:colOff>546100</xdr:colOff>
          <xdr:row>45</xdr:row>
          <xdr:rowOff>38100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46</xdr:row>
          <xdr:rowOff>12700</xdr:rowOff>
        </xdr:from>
        <xdr:to>
          <xdr:col>8</xdr:col>
          <xdr:colOff>546100</xdr:colOff>
          <xdr:row>47</xdr:row>
          <xdr:rowOff>38100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48</xdr:row>
          <xdr:rowOff>12700</xdr:rowOff>
        </xdr:from>
        <xdr:to>
          <xdr:col>8</xdr:col>
          <xdr:colOff>546100</xdr:colOff>
          <xdr:row>49</xdr:row>
          <xdr:rowOff>38100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50</xdr:row>
          <xdr:rowOff>12700</xdr:rowOff>
        </xdr:from>
        <xdr:to>
          <xdr:col>8</xdr:col>
          <xdr:colOff>546100</xdr:colOff>
          <xdr:row>51</xdr:row>
          <xdr:rowOff>38100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2"/>
  <sheetViews>
    <sheetView showGridLines="0" showRowColHeaders="0" tabSelected="1" workbookViewId="0">
      <selection activeCell="B17" sqref="B17:C17"/>
    </sheetView>
  </sheetViews>
  <sheetFormatPr defaultColWidth="8.7265625" defaultRowHeight="14.5" x14ac:dyDescent="0.35"/>
  <cols>
    <col min="1" max="10" width="8.7265625" style="1"/>
    <col min="11" max="16" width="8.7265625" style="9"/>
    <col min="17" max="17" width="12.453125" style="9" bestFit="1" customWidth="1"/>
    <col min="18" max="23" width="8.7265625" style="9"/>
    <col min="24" max="24" width="8.7265625" style="11"/>
    <col min="25" max="27" width="8.7265625" style="9"/>
    <col min="28" max="16384" width="8.7265625" style="1"/>
  </cols>
  <sheetData>
    <row r="1" spans="1:25" x14ac:dyDescent="0.35">
      <c r="A1" s="2"/>
      <c r="B1" s="2"/>
      <c r="C1" s="2"/>
      <c r="D1" s="2"/>
      <c r="E1" s="2"/>
      <c r="F1" s="2"/>
      <c r="G1" s="2"/>
      <c r="H1" s="2"/>
      <c r="I1" s="2"/>
      <c r="J1" s="2"/>
      <c r="X1" s="11" t="s">
        <v>23</v>
      </c>
    </row>
    <row r="2" spans="1:25" ht="14.5" customHeight="1" x14ac:dyDescent="0.35">
      <c r="A2" s="2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9" t="s">
        <v>8</v>
      </c>
      <c r="L2" s="9">
        <v>0.32229144900000001</v>
      </c>
      <c r="N2" s="9" t="s">
        <v>10</v>
      </c>
      <c r="O2" s="9">
        <v>-2.2286787129999999</v>
      </c>
      <c r="Q2" s="9" t="s">
        <v>20</v>
      </c>
      <c r="R2" s="9">
        <v>0.26726531199999998</v>
      </c>
      <c r="T2" s="9" t="s">
        <v>21</v>
      </c>
      <c r="U2" s="9">
        <v>-4.2160580620000001</v>
      </c>
      <c r="W2" s="9" t="s">
        <v>22</v>
      </c>
      <c r="X2" s="12" t="s">
        <v>24</v>
      </c>
      <c r="Y2" s="9">
        <v>0.61212257400000003</v>
      </c>
    </row>
    <row r="3" spans="1:25" ht="14.5" customHeight="1" x14ac:dyDescent="0.35">
      <c r="A3" s="2"/>
      <c r="B3" s="37"/>
      <c r="C3" s="37"/>
      <c r="D3" s="37"/>
      <c r="E3" s="37"/>
      <c r="F3" s="37"/>
      <c r="G3" s="37"/>
      <c r="H3" s="37"/>
      <c r="I3" s="37"/>
      <c r="J3" s="37"/>
      <c r="K3" s="9" t="s">
        <v>9</v>
      </c>
      <c r="L3" s="9">
        <v>0</v>
      </c>
      <c r="N3" s="9" t="s">
        <v>11</v>
      </c>
      <c r="O3" s="9">
        <v>0</v>
      </c>
      <c r="X3" s="12" t="s">
        <v>25</v>
      </c>
      <c r="Y3" s="9">
        <v>0.82507284700000005</v>
      </c>
    </row>
    <row r="4" spans="1:25" ht="15" customHeight="1" x14ac:dyDescent="0.35">
      <c r="A4" s="2"/>
      <c r="B4" s="2"/>
      <c r="C4" s="3"/>
      <c r="D4" s="3"/>
      <c r="E4" s="3"/>
      <c r="F4" s="3"/>
      <c r="G4" s="3"/>
      <c r="H4" s="3"/>
      <c r="I4" s="3"/>
      <c r="J4" s="3"/>
      <c r="N4" s="9" t="s">
        <v>12</v>
      </c>
      <c r="O4" s="9">
        <v>0.40059928900000003</v>
      </c>
      <c r="X4" s="12" t="s">
        <v>26</v>
      </c>
      <c r="Y4" s="9">
        <v>0.95609973299999995</v>
      </c>
    </row>
    <row r="5" spans="1:25" ht="15" customHeight="1" x14ac:dyDescent="0.35">
      <c r="A5" s="36" t="s">
        <v>90</v>
      </c>
      <c r="B5" s="36"/>
      <c r="C5" s="36"/>
      <c r="D5" s="36"/>
      <c r="E5" s="36"/>
      <c r="F5" s="36"/>
      <c r="G5" s="36"/>
      <c r="H5" s="36"/>
      <c r="I5" s="36"/>
      <c r="J5" s="36"/>
      <c r="N5" s="9" t="s">
        <v>13</v>
      </c>
      <c r="O5" s="9">
        <v>0.94132201900000001</v>
      </c>
      <c r="X5" s="12" t="s">
        <v>28</v>
      </c>
      <c r="Y5" s="9">
        <v>1.3951646529999999</v>
      </c>
    </row>
    <row r="6" spans="1:25" ht="15" customHeight="1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N6" s="9" t="s">
        <v>14</v>
      </c>
      <c r="O6" s="9">
        <v>1.295007128</v>
      </c>
      <c r="W6" s="9" t="s">
        <v>27</v>
      </c>
      <c r="X6" s="12"/>
      <c r="Y6" s="9">
        <v>1.5293255189999999</v>
      </c>
    </row>
    <row r="7" spans="1:25" ht="15" customHeight="1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  <c r="N7" s="9" t="s">
        <v>15</v>
      </c>
      <c r="O7" s="9">
        <v>1.6295334379999999</v>
      </c>
    </row>
    <row r="8" spans="1:25" ht="15" customHeight="1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  <c r="N8" s="9" t="s">
        <v>16</v>
      </c>
      <c r="O8" s="9">
        <v>1.763345763</v>
      </c>
    </row>
    <row r="9" spans="1:25" ht="15" customHeight="1" x14ac:dyDescent="0.35">
      <c r="A9" s="36"/>
      <c r="B9" s="36"/>
      <c r="C9" s="36"/>
      <c r="D9" s="36"/>
      <c r="E9" s="36"/>
      <c r="F9" s="36"/>
      <c r="G9" s="36"/>
      <c r="H9" s="36"/>
      <c r="I9" s="36"/>
      <c r="J9" s="36"/>
      <c r="N9" s="9" t="s">
        <v>17</v>
      </c>
      <c r="O9" s="9">
        <v>1.9274435430000001</v>
      </c>
    </row>
    <row r="10" spans="1:25" ht="15" customHeight="1" x14ac:dyDescent="0.35">
      <c r="A10" s="38" t="s">
        <v>6</v>
      </c>
      <c r="B10" s="38"/>
      <c r="C10" s="38"/>
      <c r="D10" s="38"/>
      <c r="E10" s="38"/>
      <c r="F10" s="38"/>
      <c r="G10" s="38"/>
      <c r="H10" s="38"/>
      <c r="I10" s="38"/>
      <c r="J10" s="38"/>
      <c r="N10" s="9" t="s">
        <v>29</v>
      </c>
      <c r="O10" s="9">
        <v>2.0187522690000002</v>
      </c>
      <c r="P10" s="10" t="s">
        <v>2</v>
      </c>
      <c r="Q10" s="13" t="str">
        <f>IF(AND(I15&gt;19,I15&lt;50),O2,IF(AND(I15&gt;49,I15&lt;55),O3,IF(AND(I15&gt;54,I15&lt;60),O4,IF(AND(I15&gt;59,I15&lt;65),O5,IF(AND(I15&gt;64,I15&lt;70),O6,IF(AND(I15&gt;69,I15&lt;75),O7,IF(AND(I15&gt;74,I15&lt;80),O8,IF(AND(I15&gt;79,I15&lt;90),O9,IF(I15&gt;89,O10,"")))))))))</f>
        <v/>
      </c>
      <c r="W10" s="9" t="s">
        <v>38</v>
      </c>
    </row>
    <row r="11" spans="1:25" x14ac:dyDescent="0.3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25" ht="14.5" customHeight="1" x14ac:dyDescent="0.3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9" t="s">
        <v>4</v>
      </c>
      <c r="P12" s="14" t="s">
        <v>87</v>
      </c>
      <c r="Q12" s="13" t="str">
        <f>IF(I20=2,L2,"")</f>
        <v/>
      </c>
    </row>
    <row r="13" spans="1:25" x14ac:dyDescent="0.3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9" t="s">
        <v>18</v>
      </c>
    </row>
    <row r="14" spans="1:25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9" t="s">
        <v>19</v>
      </c>
      <c r="P14" s="14" t="s">
        <v>23</v>
      </c>
      <c r="Q14" s="13">
        <f>K51</f>
        <v>0.61212257400000003</v>
      </c>
    </row>
    <row r="15" spans="1:25" x14ac:dyDescent="0.35">
      <c r="A15" s="16" t="s">
        <v>1</v>
      </c>
      <c r="B15" s="42"/>
      <c r="C15" s="42"/>
      <c r="D15" s="42"/>
      <c r="E15" s="42"/>
      <c r="F15" s="42"/>
      <c r="G15" s="42"/>
      <c r="H15" s="2" t="s">
        <v>2</v>
      </c>
      <c r="I15" s="43"/>
      <c r="J15" s="2"/>
    </row>
    <row r="16" spans="1:2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9" t="s">
        <v>4</v>
      </c>
      <c r="P16" s="14" t="s">
        <v>88</v>
      </c>
      <c r="Q16" s="9" t="str">
        <f>IF(J26=1,R2,IF(J41=1,R2,""))</f>
        <v/>
      </c>
    </row>
    <row r="17" spans="1:17" x14ac:dyDescent="0.35">
      <c r="A17" s="2" t="s">
        <v>3</v>
      </c>
      <c r="B17" s="42"/>
      <c r="C17" s="42"/>
      <c r="D17" s="2"/>
      <c r="E17" s="2"/>
      <c r="F17" s="2"/>
      <c r="G17" s="2"/>
      <c r="H17" s="2"/>
      <c r="I17" s="2"/>
      <c r="J17" s="2"/>
      <c r="K17" s="9" t="s">
        <v>5</v>
      </c>
    </row>
    <row r="18" spans="1:17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P18" s="14" t="s">
        <v>89</v>
      </c>
      <c r="Q18" s="13">
        <f>U2</f>
        <v>-4.2160580620000001</v>
      </c>
    </row>
    <row r="19" spans="1:17" x14ac:dyDescent="0.35">
      <c r="A19" s="2"/>
      <c r="B19" s="2"/>
      <c r="C19" s="2"/>
      <c r="D19" s="2"/>
      <c r="E19" s="2"/>
      <c r="F19" s="2"/>
      <c r="G19" s="2"/>
      <c r="H19" s="2"/>
      <c r="I19" s="17"/>
      <c r="J19" s="2"/>
      <c r="K19" s="9" t="s">
        <v>4</v>
      </c>
    </row>
    <row r="20" spans="1:17" x14ac:dyDescent="0.35">
      <c r="A20" s="33" t="s">
        <v>74</v>
      </c>
      <c r="B20" s="33"/>
      <c r="C20" s="33"/>
      <c r="D20" s="33"/>
      <c r="E20" s="33"/>
      <c r="F20" s="33"/>
      <c r="G20" s="33"/>
      <c r="H20" s="33"/>
      <c r="I20" s="17">
        <v>1</v>
      </c>
      <c r="J20" s="18"/>
      <c r="K20" s="9" t="s">
        <v>30</v>
      </c>
      <c r="Q20" s="13">
        <f>SUM(Q10:Q19)</f>
        <v>-3.6039354880000003</v>
      </c>
    </row>
    <row r="21" spans="1:17" x14ac:dyDescent="0.35">
      <c r="A21" s="2"/>
      <c r="B21" s="2"/>
      <c r="C21" s="2"/>
      <c r="D21" s="2"/>
      <c r="E21" s="2"/>
      <c r="F21" s="2"/>
      <c r="G21" s="2"/>
      <c r="H21" s="2"/>
      <c r="I21" s="17"/>
      <c r="J21" s="18"/>
      <c r="K21" s="9" t="s">
        <v>31</v>
      </c>
    </row>
    <row r="22" spans="1:17" x14ac:dyDescent="0.35">
      <c r="A22" s="33" t="s">
        <v>75</v>
      </c>
      <c r="B22" s="33"/>
      <c r="C22" s="33"/>
      <c r="D22" s="33"/>
      <c r="E22" s="33"/>
      <c r="F22" s="33"/>
      <c r="G22" s="33"/>
      <c r="H22" s="33"/>
      <c r="I22" s="17">
        <v>1</v>
      </c>
      <c r="J22" s="19" t="str">
        <f>IF(I22=2,0,IF(I22=3,1,IF(I22=4,2,"")))</f>
        <v/>
      </c>
    </row>
    <row r="23" spans="1:17" ht="14.5" customHeight="1" x14ac:dyDescent="0.35">
      <c r="A23" s="2"/>
      <c r="B23" s="2"/>
      <c r="C23" s="2"/>
      <c r="D23" s="2"/>
      <c r="E23" s="2"/>
      <c r="F23" s="2"/>
      <c r="G23" s="2"/>
      <c r="H23" s="2"/>
      <c r="I23" s="17"/>
      <c r="J23" s="19"/>
      <c r="K23" s="9" t="s">
        <v>4</v>
      </c>
    </row>
    <row r="24" spans="1:17" x14ac:dyDescent="0.35">
      <c r="A24" s="33" t="s">
        <v>76</v>
      </c>
      <c r="B24" s="33"/>
      <c r="C24" s="33"/>
      <c r="D24" s="33"/>
      <c r="E24" s="33"/>
      <c r="F24" s="33"/>
      <c r="G24" s="33"/>
      <c r="H24" s="33"/>
      <c r="I24" s="17">
        <v>1</v>
      </c>
      <c r="J24" s="19" t="str">
        <f>IF(I24=2,0,IF(I24=3,1,""))</f>
        <v/>
      </c>
      <c r="K24" s="9" t="s">
        <v>33</v>
      </c>
    </row>
    <row r="25" spans="1:17" x14ac:dyDescent="0.35">
      <c r="A25" s="2"/>
      <c r="B25" s="2"/>
      <c r="C25" s="2"/>
      <c r="D25" s="2"/>
      <c r="E25" s="2"/>
      <c r="F25" s="2"/>
      <c r="G25" s="2"/>
      <c r="H25" s="2"/>
      <c r="I25" s="17"/>
      <c r="J25" s="19"/>
      <c r="K25" s="9" t="s">
        <v>49</v>
      </c>
    </row>
    <row r="26" spans="1:17" x14ac:dyDescent="0.35">
      <c r="A26" s="33" t="s">
        <v>77</v>
      </c>
      <c r="B26" s="33"/>
      <c r="C26" s="33"/>
      <c r="D26" s="33"/>
      <c r="E26" s="33"/>
      <c r="F26" s="33"/>
      <c r="G26" s="33"/>
      <c r="H26" s="33"/>
      <c r="I26" s="17">
        <v>1</v>
      </c>
      <c r="J26" s="19" t="str">
        <f>IF(I26=2,0,IF(I26=3,1,""))</f>
        <v/>
      </c>
    </row>
    <row r="27" spans="1:17" x14ac:dyDescent="0.35">
      <c r="A27" s="2"/>
      <c r="B27" s="2"/>
      <c r="C27" s="2"/>
      <c r="D27" s="2"/>
      <c r="E27" s="2"/>
      <c r="F27" s="2"/>
      <c r="G27" s="2"/>
      <c r="H27" s="2"/>
      <c r="I27" s="17"/>
      <c r="J27" s="20"/>
    </row>
    <row r="28" spans="1:17" ht="14.5" customHeight="1" x14ac:dyDescent="0.35">
      <c r="A28" s="35" t="s">
        <v>78</v>
      </c>
      <c r="B28" s="35"/>
      <c r="C28" s="35"/>
      <c r="D28" s="35"/>
      <c r="E28" s="35"/>
      <c r="F28" s="35"/>
      <c r="G28" s="35"/>
      <c r="H28" s="35"/>
      <c r="I28" s="17"/>
      <c r="J28" s="19"/>
      <c r="K28" s="9" t="s">
        <v>35</v>
      </c>
      <c r="N28" s="9">
        <f>Q20</f>
        <v>-3.6039354880000003</v>
      </c>
    </row>
    <row r="29" spans="1:17" x14ac:dyDescent="0.35">
      <c r="A29" s="35"/>
      <c r="B29" s="35"/>
      <c r="C29" s="35"/>
      <c r="D29" s="35"/>
      <c r="E29" s="35"/>
      <c r="F29" s="35"/>
      <c r="G29" s="35"/>
      <c r="H29" s="35"/>
      <c r="I29" s="17">
        <v>1</v>
      </c>
      <c r="J29" s="19" t="str">
        <f>IF(I29=2,0,IF(I29=3,2,""))</f>
        <v/>
      </c>
      <c r="K29" s="9" t="s">
        <v>37</v>
      </c>
      <c r="L29" s="9">
        <f>EXP(N28)</f>
        <v>2.7216401583986759E-2</v>
      </c>
    </row>
    <row r="30" spans="1:17" x14ac:dyDescent="0.35">
      <c r="A30" s="2"/>
      <c r="B30" s="2"/>
      <c r="C30" s="2"/>
      <c r="D30" s="2"/>
      <c r="E30" s="2"/>
      <c r="F30" s="2"/>
      <c r="G30" s="2"/>
      <c r="H30" s="2"/>
      <c r="I30" s="17"/>
      <c r="J30" s="20"/>
      <c r="K30" s="9" t="s">
        <v>36</v>
      </c>
      <c r="L30" s="9">
        <f>L29/(1+L29)</f>
        <v>2.6495294995308252E-2</v>
      </c>
    </row>
    <row r="31" spans="1:17" x14ac:dyDescent="0.35">
      <c r="A31" s="33" t="s">
        <v>79</v>
      </c>
      <c r="B31" s="33"/>
      <c r="C31" s="33"/>
      <c r="D31" s="33"/>
      <c r="E31" s="33"/>
      <c r="F31" s="33"/>
      <c r="G31" s="33"/>
      <c r="H31" s="33"/>
      <c r="I31" s="17">
        <v>1</v>
      </c>
      <c r="J31" s="19" t="str">
        <f>IF(I31=2,0,IF(I31=3,1,""))</f>
        <v/>
      </c>
    </row>
    <row r="32" spans="1:17" x14ac:dyDescent="0.35">
      <c r="A32" s="2"/>
      <c r="B32" s="2"/>
      <c r="C32" s="2"/>
      <c r="D32" s="2"/>
      <c r="E32" s="2"/>
      <c r="F32" s="2"/>
      <c r="G32" s="2"/>
      <c r="H32" s="2"/>
      <c r="I32" s="17"/>
      <c r="J32" s="20"/>
    </row>
    <row r="33" spans="1:10" x14ac:dyDescent="0.35">
      <c r="A33" s="33" t="s">
        <v>80</v>
      </c>
      <c r="B33" s="33"/>
      <c r="C33" s="33"/>
      <c r="D33" s="33"/>
      <c r="E33" s="33"/>
      <c r="F33" s="33"/>
      <c r="G33" s="33"/>
      <c r="H33" s="33"/>
      <c r="I33" s="6">
        <v>1</v>
      </c>
      <c r="J33" s="19" t="str">
        <f>IF(I33=2,0,IF(I33=3,1,""))</f>
        <v/>
      </c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17"/>
      <c r="J34" s="20"/>
    </row>
    <row r="35" spans="1:10" x14ac:dyDescent="0.35">
      <c r="A35" s="33" t="s">
        <v>81</v>
      </c>
      <c r="B35" s="33"/>
      <c r="C35" s="33"/>
      <c r="D35" s="33"/>
      <c r="E35" s="33"/>
      <c r="F35" s="33"/>
      <c r="G35" s="33"/>
      <c r="H35" s="33"/>
      <c r="I35" s="6">
        <v>1</v>
      </c>
      <c r="J35" s="19" t="str">
        <f>IF(I35=2,0,IF(I35=3,2,IF(I35=4,6,"")))</f>
        <v/>
      </c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17"/>
      <c r="J36" s="20"/>
    </row>
    <row r="37" spans="1:10" x14ac:dyDescent="0.35">
      <c r="A37" s="33" t="s">
        <v>82</v>
      </c>
      <c r="B37" s="33"/>
      <c r="C37" s="33"/>
      <c r="D37" s="33"/>
      <c r="E37" s="33"/>
      <c r="F37" s="33"/>
      <c r="G37" s="33"/>
      <c r="H37" s="33"/>
      <c r="I37" s="6">
        <v>1</v>
      </c>
      <c r="J37" s="21" t="str">
        <f>IF(I37=2,0,IF(I37=3,1,""))</f>
        <v/>
      </c>
    </row>
    <row r="38" spans="1:10" x14ac:dyDescent="0.35">
      <c r="A38" s="22"/>
      <c r="B38" s="22"/>
      <c r="C38" s="22"/>
      <c r="D38" s="22"/>
      <c r="E38" s="22"/>
      <c r="F38" s="22"/>
      <c r="G38" s="22"/>
      <c r="H38" s="22"/>
      <c r="I38" s="6"/>
      <c r="J38" s="21"/>
    </row>
    <row r="39" spans="1:10" x14ac:dyDescent="0.35">
      <c r="A39" s="22" t="s">
        <v>32</v>
      </c>
      <c r="B39" s="22"/>
      <c r="C39" s="22"/>
      <c r="D39" s="22"/>
      <c r="E39" s="22"/>
      <c r="F39" s="22"/>
      <c r="G39" s="22"/>
      <c r="H39" s="22"/>
      <c r="I39" s="6">
        <v>1</v>
      </c>
      <c r="J39" s="21" t="str">
        <f>IF(I39=2,0,IF(I39=3,1,IF(I39=4,3,"")))</f>
        <v/>
      </c>
    </row>
    <row r="40" spans="1:10" x14ac:dyDescent="0.35">
      <c r="A40" s="22"/>
      <c r="B40" s="22"/>
      <c r="C40" s="22"/>
      <c r="D40" s="22"/>
      <c r="E40" s="22"/>
      <c r="F40" s="22"/>
      <c r="G40" s="22"/>
      <c r="H40" s="22"/>
      <c r="I40" s="6"/>
      <c r="J40" s="21"/>
    </row>
    <row r="41" spans="1:10" x14ac:dyDescent="0.35">
      <c r="A41" s="22" t="s">
        <v>83</v>
      </c>
      <c r="B41" s="22"/>
      <c r="C41" s="22"/>
      <c r="D41" s="22"/>
      <c r="E41" s="22"/>
      <c r="F41" s="22"/>
      <c r="G41" s="22"/>
      <c r="H41" s="22"/>
      <c r="I41" s="6">
        <v>1</v>
      </c>
      <c r="J41" s="21" t="str">
        <f>IF(I41=2,0,IF(I41=3,1,""))</f>
        <v/>
      </c>
    </row>
    <row r="42" spans="1:10" x14ac:dyDescent="0.35">
      <c r="A42" s="22"/>
      <c r="B42" s="22"/>
      <c r="C42" s="22"/>
      <c r="D42" s="22"/>
      <c r="E42" s="22"/>
      <c r="F42" s="22"/>
      <c r="G42" s="22"/>
      <c r="H42" s="22"/>
      <c r="I42" s="6"/>
      <c r="J42" s="21"/>
    </row>
    <row r="43" spans="1:10" x14ac:dyDescent="0.35">
      <c r="A43" s="22" t="s">
        <v>84</v>
      </c>
      <c r="B43" s="22"/>
      <c r="C43" s="22"/>
      <c r="D43" s="22"/>
      <c r="E43" s="22"/>
      <c r="F43" s="22"/>
      <c r="G43" s="22"/>
      <c r="H43" s="22"/>
      <c r="I43" s="6">
        <v>1</v>
      </c>
      <c r="J43" s="21" t="str">
        <f>IF(I43=2,0,IF(I43=3,1,""))</f>
        <v/>
      </c>
    </row>
    <row r="44" spans="1:10" x14ac:dyDescent="0.35">
      <c r="A44" s="22"/>
      <c r="B44" s="22"/>
      <c r="C44" s="22"/>
      <c r="D44" s="22"/>
      <c r="E44" s="22"/>
      <c r="F44" s="22"/>
      <c r="G44" s="22"/>
      <c r="H44" s="22"/>
      <c r="I44" s="6"/>
      <c r="J44" s="21"/>
    </row>
    <row r="45" spans="1:10" x14ac:dyDescent="0.35">
      <c r="A45" s="22" t="s">
        <v>85</v>
      </c>
      <c r="B45" s="22"/>
      <c r="C45" s="22"/>
      <c r="D45" s="22"/>
      <c r="E45" s="22"/>
      <c r="F45" s="22"/>
      <c r="G45" s="22"/>
      <c r="H45" s="22"/>
      <c r="I45" s="6">
        <v>1</v>
      </c>
      <c r="J45" s="21" t="str">
        <f>IF(I45=2,0,IF(I45=3,1,""))</f>
        <v/>
      </c>
    </row>
    <row r="46" spans="1:10" x14ac:dyDescent="0.35">
      <c r="A46" s="22"/>
      <c r="B46" s="22"/>
      <c r="C46" s="22"/>
      <c r="D46" s="22"/>
      <c r="E46" s="22"/>
      <c r="F46" s="22"/>
      <c r="G46" s="22"/>
      <c r="H46" s="22"/>
      <c r="I46" s="6"/>
      <c r="J46" s="21"/>
    </row>
    <row r="47" spans="1:10" x14ac:dyDescent="0.35">
      <c r="A47" s="22" t="s">
        <v>86</v>
      </c>
      <c r="B47" s="22"/>
      <c r="C47" s="22"/>
      <c r="D47" s="22"/>
      <c r="E47" s="22"/>
      <c r="F47" s="22"/>
      <c r="G47" s="22"/>
      <c r="H47" s="22"/>
      <c r="I47" s="6">
        <v>1</v>
      </c>
      <c r="J47" s="21" t="str">
        <f>IF(I47=2,0,IF(I47=3,6,""))</f>
        <v/>
      </c>
    </row>
    <row r="48" spans="1:10" x14ac:dyDescent="0.35">
      <c r="A48" s="22"/>
      <c r="B48" s="22"/>
      <c r="C48" s="22"/>
      <c r="D48" s="22"/>
      <c r="E48" s="22"/>
      <c r="F48" s="22"/>
      <c r="G48" s="22"/>
      <c r="H48" s="22"/>
      <c r="I48" s="6"/>
      <c r="J48" s="21"/>
    </row>
    <row r="49" spans="1:11" x14ac:dyDescent="0.35">
      <c r="A49" s="22" t="s">
        <v>34</v>
      </c>
      <c r="B49" s="22"/>
      <c r="C49" s="22"/>
      <c r="D49" s="22"/>
      <c r="E49" s="22"/>
      <c r="F49" s="22"/>
      <c r="G49" s="22"/>
      <c r="H49" s="22"/>
      <c r="I49" s="6">
        <v>1</v>
      </c>
      <c r="J49" s="21" t="str">
        <f>IF(I49=2,0,IF(I49=3,1,""))</f>
        <v/>
      </c>
      <c r="K49" s="9">
        <f>SUM(J22:J49)</f>
        <v>0</v>
      </c>
    </row>
    <row r="50" spans="1:11" x14ac:dyDescent="0.35">
      <c r="A50" s="22"/>
      <c r="B50" s="22"/>
      <c r="C50" s="22"/>
      <c r="D50" s="22"/>
      <c r="E50" s="22"/>
      <c r="F50" s="22"/>
      <c r="G50" s="22"/>
      <c r="H50" s="22"/>
      <c r="I50" s="6"/>
      <c r="J50" s="23"/>
    </row>
    <row r="51" spans="1:11" x14ac:dyDescent="0.35">
      <c r="A51" s="34" t="s">
        <v>71</v>
      </c>
      <c r="B51" s="34"/>
      <c r="C51" s="34"/>
      <c r="D51" s="34"/>
      <c r="E51" s="18">
        <f>K49</f>
        <v>0</v>
      </c>
      <c r="F51" s="22"/>
      <c r="G51" s="22"/>
      <c r="H51" s="22"/>
      <c r="I51" s="6"/>
      <c r="J51" s="23"/>
      <c r="K51" s="9">
        <f>IF(AND(I15&lt;85,E51&lt;4),0.612122574,IF(AND(I15&lt;85,E51&gt;3,E51&lt;6),0.825072847,IF(AND(I15&lt;85,E51&gt;5,E51&lt;10),0.956099733,IF(AND(I15&lt;85,E51&gt;9),1.395164653,IF(I15&gt;85,1.529325519,"")))))</f>
        <v>0.61212257400000003</v>
      </c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1" x14ac:dyDescent="0.35">
      <c r="A53" s="24" t="s">
        <v>91</v>
      </c>
      <c r="B53" s="24"/>
      <c r="C53" s="24"/>
      <c r="D53" s="24"/>
      <c r="E53" s="24"/>
      <c r="F53" s="24"/>
      <c r="G53" s="2"/>
      <c r="H53" s="25">
        <f>L30*100</f>
        <v>2.6495294995308249</v>
      </c>
      <c r="I53" s="26" t="s">
        <v>73</v>
      </c>
      <c r="J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1" x14ac:dyDescent="0.35">
      <c r="A55" s="24" t="s">
        <v>92</v>
      </c>
      <c r="B55" s="27"/>
      <c r="C55" s="32" t="str">
        <f>IF(H53&lt;8.8,"დაბალი რისკი (ქულების 50%-ზე ნაკლები)",IF(AND(H53&gt;8.7,H53&lt;16.1),"საშუალო რისკი (ქულების მე-4 სექსტაილი)",IF(AND(H53&gt;16,H53&lt;21.3),"მაღალი რისკი (ქულების მე-5 სექსტაილი)",IF(H53&gt;21.2,"ექსტრემალური რისკი (ქულების უმაღლესი სექსტაილი)",""))))</f>
        <v>დაბალი რისკი (ქულების 50%-ზე ნაკლები)</v>
      </c>
      <c r="D55" s="32"/>
      <c r="E55" s="32"/>
      <c r="F55" s="32"/>
      <c r="G55" s="32"/>
      <c r="H55" s="32"/>
      <c r="I55" s="32"/>
      <c r="J55" s="32"/>
    </row>
    <row r="56" spans="1:1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342" spans="9:9" x14ac:dyDescent="0.35">
      <c r="I342" s="1">
        <v>3</v>
      </c>
    </row>
  </sheetData>
  <sheetProtection algorithmName="SHA-512" hashValue="WsDKC/xbCCYbgipqX4kGzyPVZa3EnkxsXjdq9jxamWnlmhtRAIiH/02RXNtA/0TKaQ6FkxF8l7gY846l+uLisg==" saltValue="LePXtjEu7vNwlnqGt4utLA==" spinCount="100000" sheet="1" objects="1" scenarios="1"/>
  <mergeCells count="17">
    <mergeCell ref="A5:J9"/>
    <mergeCell ref="B2:J3"/>
    <mergeCell ref="A10:J11"/>
    <mergeCell ref="A12:J13"/>
    <mergeCell ref="B15:G15"/>
    <mergeCell ref="B17:C17"/>
    <mergeCell ref="A28:H29"/>
    <mergeCell ref="A20:H20"/>
    <mergeCell ref="A22:H22"/>
    <mergeCell ref="A24:H24"/>
    <mergeCell ref="A26:H26"/>
    <mergeCell ref="C55:J55"/>
    <mergeCell ref="A31:H31"/>
    <mergeCell ref="A33:H33"/>
    <mergeCell ref="A35:H35"/>
    <mergeCell ref="A37:H37"/>
    <mergeCell ref="A51:D51"/>
  </mergeCells>
  <hyperlinks>
    <hyperlink ref="A51:D51" location="CCI!A1" display="Charlson-ის კომორბიდობის ინდექსი" xr:uid="{3C8FA26D-63FA-4E83-8036-4CC3DFCBFD77}"/>
  </hyperlinks>
  <printOptions gridLines="1"/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603250</xdr:colOff>
                    <xdr:row>18</xdr:row>
                    <xdr:rowOff>171450</xdr:rowOff>
                  </from>
                  <to>
                    <xdr:col>9</xdr:col>
                    <xdr:colOff>31750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190500</xdr:colOff>
                    <xdr:row>20</xdr:row>
                    <xdr:rowOff>171450</xdr:rowOff>
                  </from>
                  <to>
                    <xdr:col>9</xdr:col>
                    <xdr:colOff>31750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603250</xdr:colOff>
                    <xdr:row>22</xdr:row>
                    <xdr:rowOff>171450</xdr:rowOff>
                  </from>
                  <to>
                    <xdr:col>9</xdr:col>
                    <xdr:colOff>31750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7</xdr:col>
                    <xdr:colOff>603250</xdr:colOff>
                    <xdr:row>24</xdr:row>
                    <xdr:rowOff>165100</xdr:rowOff>
                  </from>
                  <to>
                    <xdr:col>9</xdr:col>
                    <xdr:colOff>31750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31750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7</xdr:col>
                    <xdr:colOff>590550</xdr:colOff>
                    <xdr:row>29</xdr:row>
                    <xdr:rowOff>171450</xdr:rowOff>
                  </from>
                  <to>
                    <xdr:col>9</xdr:col>
                    <xdr:colOff>19050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Drop Down 24">
              <controlPr defaultSize="0" autoLine="0" autoPict="0">
                <anchor moveWithCells="1">
                  <from>
                    <xdr:col>8</xdr:col>
                    <xdr:colOff>0</xdr:colOff>
                    <xdr:row>31</xdr:row>
                    <xdr:rowOff>184150</xdr:rowOff>
                  </from>
                  <to>
                    <xdr:col>9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Drop Down 25">
              <controlPr defaultSize="0" autoLine="0" autoPict="0">
                <anchor moveWithCells="1">
                  <from>
                    <xdr:col>6</xdr:col>
                    <xdr:colOff>203200</xdr:colOff>
                    <xdr:row>34</xdr:row>
                    <xdr:rowOff>12700</xdr:rowOff>
                  </from>
                  <to>
                    <xdr:col>9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Drop Down 26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184150</xdr:rowOff>
                  </from>
                  <to>
                    <xdr:col>9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Drop Down 27">
              <controlPr defaultSize="0" autoLine="0" autoPict="0">
                <anchor moveWithCells="1">
                  <from>
                    <xdr:col>3</xdr:col>
                    <xdr:colOff>107950</xdr:colOff>
                    <xdr:row>38</xdr:row>
                    <xdr:rowOff>12700</xdr:rowOff>
                  </from>
                  <to>
                    <xdr:col>9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Drop Down 28">
              <controlPr defaultSize="0" autoLine="0" autoPict="0">
                <anchor moveWithCells="1">
                  <from>
                    <xdr:col>7</xdr:col>
                    <xdr:colOff>571500</xdr:colOff>
                    <xdr:row>40</xdr:row>
                    <xdr:rowOff>19050</xdr:rowOff>
                  </from>
                  <to>
                    <xdr:col>9</xdr:col>
                    <xdr:colOff>12700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Drop Down 29">
              <controlPr defaultSize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9</xdr:col>
                    <xdr:colOff>19050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Drop Down 30">
              <controlPr defaultSize="0" autoLine="0" autoPict="0">
                <anchor moveWithCells="1">
                  <from>
                    <xdr:col>8</xdr:col>
                    <xdr:colOff>12700</xdr:colOff>
                    <xdr:row>44</xdr:row>
                    <xdr:rowOff>12700</xdr:rowOff>
                  </from>
                  <to>
                    <xdr:col>9</xdr:col>
                    <xdr:colOff>31750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Drop Down 31">
              <controlPr defaultSize="0" autoLine="0" autoPict="0">
                <anchor moveWithCells="1">
                  <from>
                    <xdr:col>8</xdr:col>
                    <xdr:colOff>19050</xdr:colOff>
                    <xdr:row>46</xdr:row>
                    <xdr:rowOff>12700</xdr:rowOff>
                  </from>
                  <to>
                    <xdr:col>9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Drop Down 32">
              <controlPr defaultSize="0" autoLine="0" autoPict="0">
                <anchor moveWithCells="1">
                  <from>
                    <xdr:col>8</xdr:col>
                    <xdr:colOff>31750</xdr:colOff>
                    <xdr:row>48</xdr:row>
                    <xdr:rowOff>12700</xdr:rowOff>
                  </from>
                  <to>
                    <xdr:col>9</xdr:col>
                    <xdr:colOff>50800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4"/>
  <sheetViews>
    <sheetView workbookViewId="0">
      <selection activeCell="K25" sqref="K25"/>
    </sheetView>
  </sheetViews>
  <sheetFormatPr defaultColWidth="8.7265625" defaultRowHeight="14.5" x14ac:dyDescent="0.35"/>
  <cols>
    <col min="1" max="10" width="8.7265625" style="1"/>
    <col min="11" max="16" width="8.7265625" style="9"/>
    <col min="17" max="17" width="11" style="9" customWidth="1"/>
    <col min="18" max="19" width="8.7265625" style="9"/>
    <col min="20" max="23" width="8.7265625" style="1"/>
    <col min="24" max="24" width="8.7265625" style="4"/>
    <col min="25" max="16384" width="8.7265625" style="1"/>
  </cols>
  <sheetData>
    <row r="1" spans="1:25" x14ac:dyDescent="0.35">
      <c r="A1" s="2"/>
      <c r="B1" s="2"/>
      <c r="C1" s="2"/>
      <c r="D1" s="2"/>
      <c r="E1" s="2"/>
      <c r="F1" s="2"/>
      <c r="G1" s="2"/>
      <c r="H1" s="2"/>
      <c r="I1" s="2"/>
      <c r="J1" s="2"/>
      <c r="X1" s="4" t="s">
        <v>23</v>
      </c>
    </row>
    <row r="2" spans="1:25" ht="14.5" customHeight="1" x14ac:dyDescent="0.35">
      <c r="A2" s="2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9" t="s">
        <v>8</v>
      </c>
      <c r="N2" s="9" t="s">
        <v>41</v>
      </c>
      <c r="O2" s="9">
        <v>0</v>
      </c>
      <c r="Q2" s="9" t="s">
        <v>20</v>
      </c>
      <c r="R2" s="9">
        <v>0.26726531199999998</v>
      </c>
      <c r="T2" s="1" t="s">
        <v>21</v>
      </c>
      <c r="U2" s="1">
        <v>-4.2160580620000001</v>
      </c>
      <c r="W2" s="1" t="s">
        <v>22</v>
      </c>
      <c r="X2" s="5" t="s">
        <v>24</v>
      </c>
      <c r="Y2" s="1">
        <v>0.61212257400000003</v>
      </c>
    </row>
    <row r="3" spans="1:25" ht="14.5" customHeight="1" x14ac:dyDescent="0.35">
      <c r="A3" s="2"/>
      <c r="B3" s="37"/>
      <c r="C3" s="37"/>
      <c r="D3" s="37"/>
      <c r="E3" s="37"/>
      <c r="F3" s="37"/>
      <c r="G3" s="37"/>
      <c r="H3" s="37"/>
      <c r="I3" s="37"/>
      <c r="J3" s="37"/>
      <c r="K3" s="9" t="s">
        <v>9</v>
      </c>
      <c r="N3" s="9" t="s">
        <v>42</v>
      </c>
      <c r="O3" s="9">
        <v>1</v>
      </c>
      <c r="X3" s="5" t="s">
        <v>25</v>
      </c>
      <c r="Y3" s="1">
        <v>0.82507284700000005</v>
      </c>
    </row>
    <row r="4" spans="1:25" ht="15" customHeight="1" x14ac:dyDescent="0.35">
      <c r="A4" s="2"/>
      <c r="B4" s="2"/>
      <c r="C4" s="3"/>
      <c r="D4" s="3"/>
      <c r="E4" s="3"/>
      <c r="F4" s="3"/>
      <c r="G4" s="3"/>
      <c r="H4" s="3"/>
      <c r="I4" s="3"/>
      <c r="J4" s="3"/>
      <c r="N4" s="9" t="s">
        <v>43</v>
      </c>
      <c r="O4" s="9">
        <v>2</v>
      </c>
      <c r="X4" s="5" t="s">
        <v>26</v>
      </c>
      <c r="Y4" s="1">
        <v>0.95609973299999995</v>
      </c>
    </row>
    <row r="5" spans="1:25" ht="15" customHeight="1" x14ac:dyDescent="0.35">
      <c r="A5" s="36" t="s">
        <v>57</v>
      </c>
      <c r="B5" s="36"/>
      <c r="C5" s="36"/>
      <c r="D5" s="36"/>
      <c r="E5" s="36"/>
      <c r="F5" s="36"/>
      <c r="G5" s="36"/>
      <c r="H5" s="36"/>
      <c r="I5" s="36"/>
      <c r="J5" s="36"/>
      <c r="N5" s="9" t="s">
        <v>44</v>
      </c>
      <c r="O5" s="9">
        <v>3</v>
      </c>
      <c r="X5" s="5" t="s">
        <v>28</v>
      </c>
      <c r="Y5" s="1">
        <v>1.3951646529999999</v>
      </c>
    </row>
    <row r="6" spans="1:25" ht="15" customHeight="1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N6" s="9" t="s">
        <v>45</v>
      </c>
      <c r="O6" s="9">
        <v>4</v>
      </c>
      <c r="W6" s="1" t="s">
        <v>27</v>
      </c>
      <c r="X6" s="5"/>
      <c r="Y6" s="1">
        <v>1.5293255189999999</v>
      </c>
    </row>
    <row r="7" spans="1:25" ht="15" customHeight="1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25" ht="15" customHeight="1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25" ht="15" customHeight="1" x14ac:dyDescent="0.35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25" ht="15" customHeight="1" x14ac:dyDescent="0.3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P10" s="10" t="s">
        <v>2</v>
      </c>
      <c r="Q10" s="9" t="str">
        <f>IF(AND(I15&gt;19,I15&lt;50),O2,IF(AND(I15&gt;49,I15&lt;55),O3,IF(AND(I15&gt;54,I15&lt;60),O4,IF(AND(I15&gt;59,I15&lt;65),O5,IF(AND(I15&gt;64,I15&lt;70),O6,IF(AND(I15&gt;69,I15&lt;75),O7,IF(AND(I15&gt;74,I15&lt;80),O8,IF(AND(I15&gt;79,I15&lt;90),O9,IF(I15&gt;89,O10,"")))))))))</f>
        <v/>
      </c>
      <c r="W10" s="7" t="s">
        <v>38</v>
      </c>
      <c r="X10" s="8"/>
    </row>
    <row r="11" spans="1:25" x14ac:dyDescent="0.3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25" ht="14.5" customHeight="1" x14ac:dyDescent="0.35">
      <c r="A12" s="41" t="s">
        <v>40</v>
      </c>
      <c r="B12" s="41"/>
      <c r="C12" s="41"/>
      <c r="D12" s="41"/>
      <c r="E12" s="41"/>
      <c r="F12" s="41"/>
      <c r="G12" s="41"/>
      <c r="H12" s="41"/>
      <c r="I12" s="41"/>
      <c r="J12" s="41"/>
      <c r="K12" s="9" t="s">
        <v>4</v>
      </c>
    </row>
    <row r="13" spans="1:25" x14ac:dyDescent="0.3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9" t="s">
        <v>18</v>
      </c>
    </row>
    <row r="14" spans="1:25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9" t="s">
        <v>19</v>
      </c>
    </row>
    <row r="15" spans="1:25" x14ac:dyDescent="0.35">
      <c r="A15" s="16" t="s">
        <v>1</v>
      </c>
      <c r="B15" s="44">
        <f>VACO!$B$15</f>
        <v>0</v>
      </c>
      <c r="C15" s="44"/>
      <c r="D15" s="44"/>
      <c r="E15" s="44"/>
      <c r="F15" s="44"/>
      <c r="G15" s="44"/>
      <c r="H15" s="2" t="s">
        <v>2</v>
      </c>
      <c r="I15" s="45">
        <f>VACO!I15</f>
        <v>0</v>
      </c>
      <c r="J15" s="19">
        <f>IF(I15&lt;50,0,IF(AND(I15&gt;49,I15&lt;60),1,IF(AND(I15&gt;59,I15&lt;70),2,IF(AND(I15&gt;69,I15&lt;80),3,IF(I15&gt;79,4,"")))))</f>
        <v>0</v>
      </c>
    </row>
    <row r="16" spans="1:25" x14ac:dyDescent="0.35">
      <c r="A16" s="2"/>
      <c r="B16" s="2"/>
      <c r="C16" s="2"/>
      <c r="D16" s="2"/>
      <c r="E16" s="2"/>
      <c r="F16" s="2"/>
      <c r="G16" s="2"/>
      <c r="H16" s="2"/>
      <c r="I16" s="2"/>
      <c r="J16" s="20"/>
      <c r="K16" s="9" t="s">
        <v>4</v>
      </c>
    </row>
    <row r="17" spans="1:11" x14ac:dyDescent="0.35">
      <c r="A17" s="2" t="s">
        <v>3</v>
      </c>
      <c r="B17" s="44">
        <f>VACO!$B$17</f>
        <v>0</v>
      </c>
      <c r="C17" s="44"/>
      <c r="D17" s="2"/>
      <c r="E17" s="2"/>
      <c r="F17" s="2"/>
      <c r="G17" s="2"/>
      <c r="H17" s="2"/>
      <c r="I17" s="2"/>
      <c r="J17" s="20"/>
      <c r="K17" s="9" t="s">
        <v>5</v>
      </c>
    </row>
    <row r="18" spans="1:11" x14ac:dyDescent="0.35">
      <c r="A18" s="2"/>
      <c r="B18" s="2"/>
      <c r="C18" s="2"/>
      <c r="D18" s="2"/>
      <c r="E18" s="2"/>
      <c r="F18" s="2"/>
      <c r="G18" s="2"/>
      <c r="H18" s="2"/>
      <c r="I18" s="2"/>
      <c r="J18" s="20"/>
    </row>
    <row r="19" spans="1:11" x14ac:dyDescent="0.35">
      <c r="A19" s="2"/>
      <c r="B19" s="2"/>
      <c r="C19" s="2"/>
      <c r="D19" s="2"/>
      <c r="E19" s="2"/>
      <c r="F19" s="2"/>
      <c r="G19" s="2"/>
      <c r="H19" s="2"/>
      <c r="I19" s="17"/>
      <c r="J19" s="20"/>
      <c r="K19" s="9" t="s">
        <v>4</v>
      </c>
    </row>
    <row r="20" spans="1:11" x14ac:dyDescent="0.35">
      <c r="A20" s="33" t="s">
        <v>58</v>
      </c>
      <c r="B20" s="33"/>
      <c r="C20" s="33"/>
      <c r="D20" s="33"/>
      <c r="E20" s="33"/>
      <c r="F20" s="33"/>
      <c r="G20" s="33"/>
      <c r="H20" s="33"/>
      <c r="I20" s="17">
        <v>1</v>
      </c>
      <c r="J20" s="28" t="str">
        <f>IF(I20=2,0,IF(I20=3,1,""))</f>
        <v/>
      </c>
      <c r="K20" s="9" t="s">
        <v>55</v>
      </c>
    </row>
    <row r="21" spans="1:11" x14ac:dyDescent="0.35">
      <c r="A21" s="2"/>
      <c r="B21" s="2"/>
      <c r="C21" s="2"/>
      <c r="D21" s="2"/>
      <c r="E21" s="2"/>
      <c r="F21" s="2"/>
      <c r="G21" s="2"/>
      <c r="H21" s="2"/>
      <c r="I21" s="17"/>
      <c r="J21" s="28"/>
      <c r="K21" s="9" t="s">
        <v>56</v>
      </c>
    </row>
    <row r="22" spans="1:11" x14ac:dyDescent="0.35">
      <c r="A22" s="33" t="s">
        <v>59</v>
      </c>
      <c r="B22" s="33"/>
      <c r="C22" s="33"/>
      <c r="D22" s="33"/>
      <c r="E22" s="33"/>
      <c r="F22" s="33"/>
      <c r="G22" s="33"/>
      <c r="H22" s="33"/>
      <c r="I22" s="17">
        <v>1</v>
      </c>
      <c r="J22" s="28" t="str">
        <f>IF(I22=2,0,IF(I22=3,1,""))</f>
        <v/>
      </c>
    </row>
    <row r="23" spans="1:11" ht="14.5" customHeight="1" x14ac:dyDescent="0.35">
      <c r="A23" s="2"/>
      <c r="B23" s="2"/>
      <c r="C23" s="2"/>
      <c r="D23" s="2"/>
      <c r="E23" s="2"/>
      <c r="F23" s="2"/>
      <c r="G23" s="2"/>
      <c r="H23" s="2"/>
      <c r="I23" s="17"/>
      <c r="J23" s="28"/>
      <c r="K23" s="9" t="s">
        <v>4</v>
      </c>
    </row>
    <row r="24" spans="1:11" x14ac:dyDescent="0.35">
      <c r="A24" s="33" t="s">
        <v>60</v>
      </c>
      <c r="B24" s="33"/>
      <c r="C24" s="33"/>
      <c r="D24" s="33"/>
      <c r="E24" s="33"/>
      <c r="F24" s="33"/>
      <c r="G24" s="33"/>
      <c r="H24" s="33"/>
      <c r="I24" s="17">
        <v>1</v>
      </c>
      <c r="J24" s="28" t="str">
        <f>IF(I24=2,0,IF(I24=3,1,""))</f>
        <v/>
      </c>
      <c r="K24" s="9" t="s">
        <v>47</v>
      </c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17"/>
      <c r="J25" s="28"/>
      <c r="K25" s="9" t="s">
        <v>48</v>
      </c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17"/>
      <c r="J26" s="29"/>
    </row>
    <row r="27" spans="1:11" x14ac:dyDescent="0.35">
      <c r="A27" s="33" t="s">
        <v>61</v>
      </c>
      <c r="B27" s="33"/>
      <c r="C27" s="33"/>
      <c r="D27" s="33"/>
      <c r="E27" s="33"/>
      <c r="F27" s="33"/>
      <c r="G27" s="33"/>
      <c r="H27" s="33"/>
      <c r="I27" s="17">
        <v>1</v>
      </c>
      <c r="J27" s="28" t="str">
        <f>IF(I27=2,0,IF(I27=3,1,""))</f>
        <v/>
      </c>
      <c r="K27" s="9" t="s">
        <v>51</v>
      </c>
    </row>
    <row r="28" spans="1:11" x14ac:dyDescent="0.35">
      <c r="A28" s="2"/>
      <c r="B28" s="2"/>
      <c r="C28" s="2"/>
      <c r="D28" s="2"/>
      <c r="E28" s="2"/>
      <c r="F28" s="2"/>
      <c r="G28" s="2"/>
      <c r="H28" s="2"/>
      <c r="I28" s="17"/>
      <c r="J28" s="29"/>
      <c r="K28" s="9" t="s">
        <v>52</v>
      </c>
    </row>
    <row r="29" spans="1:11" x14ac:dyDescent="0.35">
      <c r="A29" s="33" t="s">
        <v>62</v>
      </c>
      <c r="B29" s="33"/>
      <c r="C29" s="33"/>
      <c r="D29" s="33"/>
      <c r="E29" s="33"/>
      <c r="F29" s="33"/>
      <c r="G29" s="33"/>
      <c r="H29" s="33"/>
      <c r="I29" s="6">
        <v>1</v>
      </c>
      <c r="J29" s="28" t="str">
        <f>IF(I29=2,0,IF(I29=3,1,""))</f>
        <v/>
      </c>
      <c r="K29" s="9" t="s">
        <v>53</v>
      </c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17"/>
      <c r="J30" s="29"/>
    </row>
    <row r="31" spans="1:11" x14ac:dyDescent="0.35">
      <c r="A31" s="33" t="s">
        <v>63</v>
      </c>
      <c r="B31" s="33"/>
      <c r="C31" s="33"/>
      <c r="D31" s="33"/>
      <c r="E31" s="33"/>
      <c r="F31" s="33"/>
      <c r="G31" s="33"/>
      <c r="H31" s="33"/>
      <c r="I31" s="6">
        <v>1</v>
      </c>
      <c r="J31" s="28" t="str">
        <f>IF(I31=2,0,IF(I31=3,1,""))</f>
        <v/>
      </c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17"/>
      <c r="J32" s="29"/>
    </row>
    <row r="33" spans="1:10" x14ac:dyDescent="0.35">
      <c r="A33" s="33" t="s">
        <v>64</v>
      </c>
      <c r="B33" s="33"/>
      <c r="C33" s="33"/>
      <c r="D33" s="33"/>
      <c r="E33" s="33"/>
      <c r="F33" s="33"/>
      <c r="G33" s="33"/>
      <c r="H33" s="33"/>
      <c r="I33" s="6">
        <v>1</v>
      </c>
      <c r="J33" s="30" t="str">
        <f>IF(I33=2,0,IF(I33=3,1,""))</f>
        <v/>
      </c>
    </row>
    <row r="34" spans="1:10" x14ac:dyDescent="0.35">
      <c r="A34" s="22"/>
      <c r="B34" s="22"/>
      <c r="C34" s="22"/>
      <c r="D34" s="22"/>
      <c r="E34" s="22"/>
      <c r="F34" s="22"/>
      <c r="G34" s="22"/>
      <c r="H34" s="22"/>
      <c r="I34" s="6"/>
      <c r="J34" s="30"/>
    </row>
    <row r="35" spans="1:10" x14ac:dyDescent="0.35">
      <c r="A35" s="22" t="s">
        <v>65</v>
      </c>
      <c r="B35" s="22"/>
      <c r="C35" s="22"/>
      <c r="D35" s="22"/>
      <c r="E35" s="22"/>
      <c r="F35" s="22"/>
      <c r="G35" s="22"/>
      <c r="H35" s="22"/>
      <c r="I35" s="6">
        <v>1</v>
      </c>
      <c r="J35" s="30" t="str">
        <f>IF(I35=2,0,IF(I35=3,1,""))</f>
        <v/>
      </c>
    </row>
    <row r="36" spans="1:10" x14ac:dyDescent="0.35">
      <c r="A36" s="22"/>
      <c r="B36" s="22"/>
      <c r="C36" s="22"/>
      <c r="D36" s="22"/>
      <c r="E36" s="22"/>
      <c r="F36" s="22"/>
      <c r="G36" s="22"/>
      <c r="H36" s="22"/>
      <c r="I36" s="6"/>
      <c r="J36" s="30"/>
    </row>
    <row r="37" spans="1:10" x14ac:dyDescent="0.35">
      <c r="A37" s="22" t="s">
        <v>46</v>
      </c>
      <c r="B37" s="22"/>
      <c r="C37" s="22"/>
      <c r="D37" s="22"/>
      <c r="E37" s="22"/>
      <c r="F37" s="22"/>
      <c r="G37" s="22"/>
      <c r="H37" s="22"/>
      <c r="I37" s="6">
        <v>1</v>
      </c>
      <c r="J37" s="30" t="str">
        <f>IF(I37=2,0,IF(I37=3,1,IF(I37=4,3,"")))</f>
        <v/>
      </c>
    </row>
    <row r="38" spans="1:10" x14ac:dyDescent="0.35">
      <c r="A38" s="22"/>
      <c r="B38" s="22"/>
      <c r="C38" s="22"/>
      <c r="D38" s="22"/>
      <c r="E38" s="22"/>
      <c r="F38" s="22"/>
      <c r="G38" s="22"/>
      <c r="H38" s="22"/>
      <c r="I38" s="6"/>
      <c r="J38" s="30"/>
    </row>
    <row r="39" spans="1:10" x14ac:dyDescent="0.35">
      <c r="A39" s="22" t="s">
        <v>50</v>
      </c>
      <c r="B39" s="22"/>
      <c r="C39" s="22"/>
      <c r="D39" s="22"/>
      <c r="E39" s="22"/>
      <c r="F39" s="22"/>
      <c r="G39" s="22"/>
      <c r="H39" s="22"/>
      <c r="I39" s="6">
        <v>1</v>
      </c>
      <c r="J39" s="30" t="str">
        <f>IF(I39=2,0,IF(I39=3,1,IF(I39=4,2,"")))</f>
        <v/>
      </c>
    </row>
    <row r="40" spans="1:10" x14ac:dyDescent="0.35">
      <c r="A40" s="22"/>
      <c r="B40" s="22"/>
      <c r="C40" s="22"/>
      <c r="D40" s="22"/>
      <c r="E40" s="22"/>
      <c r="F40" s="22"/>
      <c r="G40" s="22"/>
      <c r="H40" s="22"/>
      <c r="I40" s="6"/>
      <c r="J40" s="30"/>
    </row>
    <row r="41" spans="1:10" x14ac:dyDescent="0.35">
      <c r="A41" s="22" t="s">
        <v>66</v>
      </c>
      <c r="B41" s="22"/>
      <c r="C41" s="22"/>
      <c r="D41" s="22"/>
      <c r="E41" s="22"/>
      <c r="F41" s="22"/>
      <c r="G41" s="22"/>
      <c r="H41" s="22"/>
      <c r="I41" s="6">
        <v>1</v>
      </c>
      <c r="J41" s="30" t="str">
        <f>IF(I41=2,0,IF(I41=3,2,""))</f>
        <v/>
      </c>
    </row>
    <row r="42" spans="1:10" x14ac:dyDescent="0.35">
      <c r="A42" s="22"/>
      <c r="B42" s="22"/>
      <c r="C42" s="22"/>
      <c r="D42" s="22"/>
      <c r="E42" s="22"/>
      <c r="F42" s="22"/>
      <c r="G42" s="22"/>
      <c r="H42" s="22"/>
      <c r="I42" s="6"/>
      <c r="J42" s="30"/>
    </row>
    <row r="43" spans="1:10" x14ac:dyDescent="0.35">
      <c r="A43" s="22" t="s">
        <v>67</v>
      </c>
      <c r="B43" s="22"/>
      <c r="C43" s="22"/>
      <c r="D43" s="22"/>
      <c r="E43" s="22"/>
      <c r="F43" s="22"/>
      <c r="G43" s="22"/>
      <c r="H43" s="22"/>
      <c r="I43" s="6">
        <v>1</v>
      </c>
      <c r="J43" s="30" t="str">
        <f>IF(I43=2,0,IF(I43=3,2,""))</f>
        <v/>
      </c>
    </row>
    <row r="44" spans="1:10" x14ac:dyDescent="0.35">
      <c r="A44" s="22"/>
      <c r="B44" s="22"/>
      <c r="C44" s="22"/>
      <c r="D44" s="22"/>
      <c r="E44" s="22"/>
      <c r="F44" s="22"/>
      <c r="G44" s="22"/>
      <c r="H44" s="22"/>
      <c r="I44" s="6"/>
      <c r="J44" s="30"/>
    </row>
    <row r="45" spans="1:10" x14ac:dyDescent="0.35">
      <c r="A45" s="22" t="s">
        <v>54</v>
      </c>
      <c r="B45" s="22"/>
      <c r="C45" s="22"/>
      <c r="D45" s="22"/>
      <c r="E45" s="22"/>
      <c r="F45" s="22"/>
      <c r="G45" s="22"/>
      <c r="H45" s="22"/>
      <c r="I45" s="6">
        <v>1</v>
      </c>
      <c r="J45" s="30" t="str">
        <f>IF(I45=2,0,IF(I45=3,2,IF(I45=4,6,"")))</f>
        <v/>
      </c>
    </row>
    <row r="46" spans="1:10" x14ac:dyDescent="0.35">
      <c r="A46" s="22"/>
      <c r="B46" s="22"/>
      <c r="C46" s="22"/>
      <c r="D46" s="22"/>
      <c r="E46" s="22"/>
      <c r="F46" s="22"/>
      <c r="G46" s="22"/>
      <c r="H46" s="22"/>
      <c r="I46" s="6"/>
      <c r="J46" s="30"/>
    </row>
    <row r="47" spans="1:10" x14ac:dyDescent="0.35">
      <c r="A47" s="22" t="s">
        <v>68</v>
      </c>
      <c r="B47" s="22"/>
      <c r="C47" s="22"/>
      <c r="D47" s="22"/>
      <c r="E47" s="22"/>
      <c r="F47" s="22"/>
      <c r="G47" s="22"/>
      <c r="H47" s="22"/>
      <c r="I47" s="6">
        <v>1</v>
      </c>
      <c r="J47" s="30" t="str">
        <f>IF(I47=2,0,IF(I47=3,2,""))</f>
        <v/>
      </c>
    </row>
    <row r="48" spans="1:10" x14ac:dyDescent="0.35">
      <c r="A48" s="22"/>
      <c r="B48" s="22"/>
      <c r="C48" s="22"/>
      <c r="D48" s="22"/>
      <c r="E48" s="22"/>
      <c r="F48" s="22"/>
      <c r="G48" s="22"/>
      <c r="H48" s="22"/>
      <c r="I48" s="6"/>
      <c r="J48" s="30"/>
    </row>
    <row r="49" spans="1:11" x14ac:dyDescent="0.35">
      <c r="A49" s="22" t="s">
        <v>69</v>
      </c>
      <c r="B49" s="22"/>
      <c r="C49" s="22"/>
      <c r="D49" s="22"/>
      <c r="E49" s="22"/>
      <c r="F49" s="22"/>
      <c r="G49" s="22"/>
      <c r="H49" s="22"/>
      <c r="I49" s="6">
        <v>1</v>
      </c>
      <c r="J49" s="30" t="str">
        <f>IF(I49=2,0,IF(I49=3,2,""))</f>
        <v/>
      </c>
    </row>
    <row r="50" spans="1:11" x14ac:dyDescent="0.35">
      <c r="A50" s="22"/>
      <c r="B50" s="22"/>
      <c r="C50" s="22"/>
      <c r="D50" s="22"/>
      <c r="E50" s="22"/>
      <c r="F50" s="22"/>
      <c r="G50" s="22"/>
      <c r="H50" s="22"/>
      <c r="I50" s="6"/>
      <c r="J50" s="30"/>
    </row>
    <row r="51" spans="1:11" x14ac:dyDescent="0.35">
      <c r="A51" s="22" t="s">
        <v>70</v>
      </c>
      <c r="B51" s="22"/>
      <c r="C51" s="22"/>
      <c r="D51" s="22"/>
      <c r="E51" s="22"/>
      <c r="F51" s="22"/>
      <c r="G51" s="22"/>
      <c r="H51" s="22"/>
      <c r="I51" s="6">
        <v>1</v>
      </c>
      <c r="J51" s="30" t="str">
        <f>IF(I51=2,0,IF(I51=3,6,""))</f>
        <v/>
      </c>
    </row>
    <row r="52" spans="1:11" x14ac:dyDescent="0.35">
      <c r="A52" s="22"/>
      <c r="B52" s="22"/>
      <c r="C52" s="22"/>
      <c r="D52" s="22"/>
      <c r="E52" s="22"/>
      <c r="F52" s="22"/>
      <c r="G52" s="22"/>
      <c r="H52" s="22"/>
      <c r="I52" s="6"/>
      <c r="J52" s="23"/>
    </row>
    <row r="53" spans="1:11" x14ac:dyDescent="0.35">
      <c r="A53" s="22"/>
      <c r="B53" s="22"/>
      <c r="C53" s="22"/>
      <c r="D53" s="22"/>
      <c r="E53" s="22"/>
      <c r="F53" s="22"/>
      <c r="G53" s="22"/>
      <c r="H53" s="22"/>
      <c r="I53" s="6"/>
      <c r="J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1" x14ac:dyDescent="0.35">
      <c r="A55" s="24" t="s">
        <v>71</v>
      </c>
      <c r="B55" s="24"/>
      <c r="C55" s="24"/>
      <c r="D55" s="24"/>
      <c r="E55" s="24"/>
      <c r="F55" s="24"/>
      <c r="G55" s="2"/>
      <c r="H55" s="23">
        <f>SUM(J15:J51)</f>
        <v>0</v>
      </c>
      <c r="I55" s="2"/>
      <c r="J55" s="2"/>
    </row>
    <row r="56" spans="1:1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1" x14ac:dyDescent="0.35">
      <c r="A57" s="24" t="s">
        <v>72</v>
      </c>
      <c r="B57" s="27"/>
      <c r="C57" s="27"/>
      <c r="D57" s="27"/>
      <c r="E57" s="27"/>
      <c r="F57" s="27"/>
      <c r="G57" s="2"/>
      <c r="H57" s="31">
        <f>100*0.983^K58</f>
        <v>98.3</v>
      </c>
      <c r="I57" s="26" t="s">
        <v>73</v>
      </c>
      <c r="J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9">
        <f>2.71828^(H55*0.9)</f>
        <v>1</v>
      </c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344" spans="9:9" x14ac:dyDescent="0.35">
      <c r="I344" s="1">
        <v>3</v>
      </c>
    </row>
  </sheetData>
  <sheetProtection algorithmName="SHA-512" hashValue="bmM/tgzApyMhiNib8VsJugk346orsT40oAM1iZ7MzAaugw1vm5D3nFy8NJN6l02ho3dnb+1JaGNIkdqL1NEGnA==" saltValue="U84N+8k8S9iaUoUzV8JWgg==" spinCount="100000" sheet="1" objects="1" scenarios="1"/>
  <mergeCells count="13">
    <mergeCell ref="A29:H29"/>
    <mergeCell ref="A31:H31"/>
    <mergeCell ref="A33:H33"/>
    <mergeCell ref="A20:H20"/>
    <mergeCell ref="A22:H22"/>
    <mergeCell ref="A24:H24"/>
    <mergeCell ref="A27:H27"/>
    <mergeCell ref="B17:C17"/>
    <mergeCell ref="B2:J3"/>
    <mergeCell ref="A5:J9"/>
    <mergeCell ref="A10:J11"/>
    <mergeCell ref="A12:J13"/>
    <mergeCell ref="B15:G15"/>
  </mergeCells>
  <pageMargins left="0.7" right="0.7" top="0.75" bottom="0.75" header="0.3" footer="0.3"/>
  <pageSetup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603250</xdr:colOff>
                    <xdr:row>18</xdr:row>
                    <xdr:rowOff>171450</xdr:rowOff>
                  </from>
                  <to>
                    <xdr:col>9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20</xdr:row>
                    <xdr:rowOff>171450</xdr:rowOff>
                  </from>
                  <to>
                    <xdr:col>9</xdr:col>
                    <xdr:colOff>12700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7</xdr:col>
                    <xdr:colOff>603250</xdr:colOff>
                    <xdr:row>22</xdr:row>
                    <xdr:rowOff>171450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Drop Down 6">
              <controlPr defaultSize="0" autoLine="0" autoPict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Drop Down 7">
              <controlPr defaultSize="0" autoLine="0" autoPict="0">
                <anchor moveWithCells="1">
                  <from>
                    <xdr:col>8</xdr:col>
                    <xdr:colOff>0</xdr:colOff>
                    <xdr:row>27</xdr:row>
                    <xdr:rowOff>184150</xdr:rowOff>
                  </from>
                  <to>
                    <xdr:col>9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7</xdr:col>
                    <xdr:colOff>584200</xdr:colOff>
                    <xdr:row>30</xdr:row>
                    <xdr:rowOff>12700</xdr:rowOff>
                  </from>
                  <to>
                    <xdr:col>9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Drop Down 9">
              <controlPr defaultSize="0" autoLine="0" autoPict="0">
                <anchor moveWithCells="1">
                  <from>
                    <xdr:col>8</xdr:col>
                    <xdr:colOff>0</xdr:colOff>
                    <xdr:row>31</xdr:row>
                    <xdr:rowOff>184150</xdr:rowOff>
                  </from>
                  <to>
                    <xdr:col>9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Drop Down 10">
              <controlPr defaultSize="0" autoLine="0" autoPict="0">
                <anchor moveWithCells="1">
                  <from>
                    <xdr:col>7</xdr:col>
                    <xdr:colOff>571500</xdr:colOff>
                    <xdr:row>34</xdr:row>
                    <xdr:rowOff>12700</xdr:rowOff>
                  </from>
                  <to>
                    <xdr:col>8</xdr:col>
                    <xdr:colOff>571500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Drop Down 11">
              <controlPr defaultSize="0" autoLine="0" autoPict="0">
                <anchor moveWithCells="1">
                  <from>
                    <xdr:col>6</xdr:col>
                    <xdr:colOff>571500</xdr:colOff>
                    <xdr:row>36</xdr:row>
                    <xdr:rowOff>19050</xdr:rowOff>
                  </from>
                  <to>
                    <xdr:col>9</xdr:col>
                    <xdr:colOff>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Drop Down 12">
              <controlPr defaultSize="0" autoLine="0" autoPict="0">
                <anchor moveWithCells="1">
                  <from>
                    <xdr:col>5</xdr:col>
                    <xdr:colOff>76200</xdr:colOff>
                    <xdr:row>37</xdr:row>
                    <xdr:rowOff>190500</xdr:rowOff>
                  </from>
                  <to>
                    <xdr:col>8</xdr:col>
                    <xdr:colOff>571500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Drop Down 13">
              <controlPr defaultSize="0" autoLine="0" autoPict="0">
                <anchor moveWithCells="1">
                  <from>
                    <xdr:col>7</xdr:col>
                    <xdr:colOff>552450</xdr:colOff>
                    <xdr:row>40</xdr:row>
                    <xdr:rowOff>12700</xdr:rowOff>
                  </from>
                  <to>
                    <xdr:col>8</xdr:col>
                    <xdr:colOff>546100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Drop Down 14">
              <controlPr defaultSize="0" autoLine="0" autoPict="0">
                <anchor moveWithCells="1">
                  <from>
                    <xdr:col>7</xdr:col>
                    <xdr:colOff>552450</xdr:colOff>
                    <xdr:row>42</xdr:row>
                    <xdr:rowOff>12700</xdr:rowOff>
                  </from>
                  <to>
                    <xdr:col>8</xdr:col>
                    <xdr:colOff>546100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Drop Down 15">
              <controlPr defaultSize="0" autoLine="0" autoPict="0">
                <anchor moveWithCells="1">
                  <from>
                    <xdr:col>6</xdr:col>
                    <xdr:colOff>508000</xdr:colOff>
                    <xdr:row>44</xdr:row>
                    <xdr:rowOff>12700</xdr:rowOff>
                  </from>
                  <to>
                    <xdr:col>8</xdr:col>
                    <xdr:colOff>546100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Drop Down 16">
              <controlPr defaultSize="0" autoLine="0" autoPict="0">
                <anchor moveWithCells="1">
                  <from>
                    <xdr:col>7</xdr:col>
                    <xdr:colOff>552450</xdr:colOff>
                    <xdr:row>46</xdr:row>
                    <xdr:rowOff>12700</xdr:rowOff>
                  </from>
                  <to>
                    <xdr:col>8</xdr:col>
                    <xdr:colOff>546100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Drop Down 17">
              <controlPr defaultSize="0" autoLine="0" autoPict="0">
                <anchor moveWithCells="1">
                  <from>
                    <xdr:col>7</xdr:col>
                    <xdr:colOff>552450</xdr:colOff>
                    <xdr:row>48</xdr:row>
                    <xdr:rowOff>12700</xdr:rowOff>
                  </from>
                  <to>
                    <xdr:col>8</xdr:col>
                    <xdr:colOff>546100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Drop Down 18">
              <controlPr defaultSize="0" autoLine="0" autoPict="0">
                <anchor moveWithCells="1">
                  <from>
                    <xdr:col>7</xdr:col>
                    <xdr:colOff>552450</xdr:colOff>
                    <xdr:row>50</xdr:row>
                    <xdr:rowOff>12700</xdr:rowOff>
                  </from>
                  <to>
                    <xdr:col>8</xdr:col>
                    <xdr:colOff>546100</xdr:colOff>
                    <xdr:row>51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VACO</vt:lpstr>
      <vt:lpstr>CCI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KC</cp:lastModifiedBy>
  <dcterms:created xsi:type="dcterms:W3CDTF">2020-10-11T10:50:50Z</dcterms:created>
  <dcterms:modified xsi:type="dcterms:W3CDTF">2020-12-23T18:49:57Z</dcterms:modified>
</cp:coreProperties>
</file>