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6.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7.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8.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9.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10.xml" ContentType="application/vnd.openxmlformats-officedocument.drawing+xml"/>
  <Override PartName="/xl/ctrlProps/ctrlProp34.xml" ContentType="application/vnd.ms-excel.controlproperties+xml"/>
  <Override PartName="/xl/drawings/drawing11.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12.xml" ContentType="application/vnd.openxmlformats-officedocument.drawing+xml"/>
  <Override PartName="/xl/ctrlProps/ctrlProp40.xml" ContentType="application/vnd.ms-excel.controlproperties+xml"/>
  <Override PartName="/xl/ctrlProps/ctrlProp41.xml" ContentType="application/vnd.ms-excel.controlproperties+xml"/>
  <Override PartName="/xl/drawings/drawing13.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14.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User\Downloads\Endocarditis\"/>
    </mc:Choice>
  </mc:AlternateContent>
  <xr:revisionPtr revIDLastSave="0" documentId="13_ncr:1_{9A96722B-6A60-4860-844B-A44B83BF0FA9}" xr6:coauthVersionLast="47" xr6:coauthVersionMax="47" xr10:uidLastSave="{00000000-0000-0000-0000-000000000000}"/>
  <bookViews>
    <workbookView xWindow="-120" yWindow="-120" windowWidth="29040" windowHeight="16440" tabRatio="779" xr2:uid="{16FEC6DB-2F8D-4147-B9E0-85F0EE4284B2}"/>
  </bookViews>
  <sheets>
    <sheet name="Main" sheetId="1" r:id="rId1"/>
    <sheet name="Risk-factors" sheetId="6" r:id="rId2"/>
    <sheet name="General Prevention" sheetId="2" r:id="rId3"/>
    <sheet name="IE risk" sheetId="4" r:id="rId4"/>
    <sheet name="Oro-dental" sheetId="3" r:id="rId5"/>
    <sheet name="Hig risk &amp; Cardio" sheetId="5" r:id="rId6"/>
    <sheet name="Microbial Diagnostics" sheetId="7" r:id="rId7"/>
    <sheet name="Radiology" sheetId="8" r:id="rId8"/>
    <sheet name="ESC 2023 criterias" sheetId="9" r:id="rId9"/>
    <sheet name="NIE" sheetId="10" r:id="rId10"/>
    <sheet name="PIE" sheetId="11" r:id="rId11"/>
    <sheet name="CIED IE" sheetId="12" r:id="rId12"/>
    <sheet name="Prognosis" sheetId="16" r:id="rId13"/>
    <sheet name="Antibiotics" sheetId="13" r:id="rId14"/>
    <sheet name="Streptococcus" sheetId="14" r:id="rId15"/>
    <sheet name="Staphylococcus" sheetId="15" r:id="rId16"/>
    <sheet name="Enterococcus" sheetId="17" r:id="rId17"/>
    <sheet name="BCNIE" sheetId="18" r:id="rId18"/>
    <sheet name="Empiric" sheetId="19" r:id="rId19"/>
    <sheet name="Outpatient" sheetId="20" r:id="rId20"/>
    <sheet name="Surgery" sheetId="21" r:id="rId21"/>
    <sheet name="Complications" sheetId="22" r:id="rId22"/>
    <sheet name="Coronary" sheetId="23" r:id="rId23"/>
    <sheet name="Stroke" sheetId="24" r:id="rId24"/>
    <sheet name="Relapse" sheetId="25" r:id="rId25"/>
    <sheet name="Right" sheetId="26" r:id="rId2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9" i="12" l="1"/>
  <c r="K48" i="12"/>
  <c r="K47" i="12"/>
  <c r="K45" i="12"/>
  <c r="K44" i="12"/>
  <c r="F49" i="12"/>
  <c r="F48" i="12"/>
  <c r="F47" i="12"/>
  <c r="F45" i="12"/>
  <c r="F44" i="12"/>
  <c r="A50" i="12"/>
  <c r="A49" i="12"/>
  <c r="A48" i="12"/>
  <c r="A47" i="12"/>
  <c r="A45" i="12"/>
  <c r="A44" i="12"/>
  <c r="K42" i="12"/>
  <c r="A43" i="12"/>
  <c r="D42" i="12"/>
  <c r="I39" i="12"/>
  <c r="B39" i="12"/>
  <c r="A37" i="12"/>
  <c r="H37" i="12"/>
  <c r="A36" i="12"/>
  <c r="J29" i="24"/>
  <c r="G29" i="24"/>
  <c r="K28" i="24"/>
  <c r="H28" i="24"/>
  <c r="H26" i="24"/>
  <c r="K27" i="24"/>
  <c r="H27" i="24"/>
  <c r="K26" i="24"/>
  <c r="H24" i="24"/>
  <c r="E24" i="24"/>
  <c r="I23" i="24"/>
  <c r="E23" i="24"/>
  <c r="I22" i="24"/>
  <c r="E22" i="24"/>
  <c r="I21" i="24"/>
  <c r="F21" i="24"/>
  <c r="F20" i="24"/>
  <c r="B20" i="24"/>
  <c r="G19" i="24"/>
  <c r="D19" i="24"/>
  <c r="D17" i="24"/>
  <c r="G18" i="24"/>
  <c r="D18" i="24"/>
  <c r="F12" i="24"/>
  <c r="G17" i="24"/>
  <c r="F13" i="24"/>
  <c r="D14" i="24"/>
  <c r="A14" i="24"/>
  <c r="B13" i="24"/>
  <c r="B12" i="24"/>
  <c r="A11" i="24"/>
  <c r="E11" i="24"/>
  <c r="D9" i="24"/>
  <c r="A10" i="24"/>
  <c r="H10" i="24"/>
  <c r="K8" i="24"/>
  <c r="K9" i="24"/>
  <c r="A7" i="24"/>
  <c r="D8" i="24"/>
  <c r="A6" i="24"/>
  <c r="H7" i="24"/>
  <c r="A5" i="24"/>
  <c r="A4" i="24"/>
  <c r="N17" i="21" l="1"/>
  <c r="A41" i="21"/>
  <c r="A39" i="21"/>
  <c r="A37" i="21"/>
  <c r="A36" i="21"/>
  <c r="A43" i="21"/>
  <c r="A34" i="21"/>
  <c r="A7" i="21"/>
  <c r="D24" i="21"/>
  <c r="J23" i="21"/>
  <c r="J21" i="21"/>
  <c r="J22" i="21"/>
  <c r="J20" i="21"/>
  <c r="K17" i="21"/>
  <c r="L20" i="21"/>
  <c r="N18" i="21"/>
  <c r="N19" i="21"/>
  <c r="K16" i="21"/>
  <c r="L14" i="21"/>
  <c r="H14" i="21"/>
  <c r="M12" i="21"/>
  <c r="I12" i="21"/>
  <c r="M13" i="21"/>
  <c r="L11" i="21"/>
  <c r="I13" i="21"/>
  <c r="H11" i="21"/>
  <c r="H10" i="21"/>
  <c r="K8" i="21"/>
  <c r="K9" i="21"/>
  <c r="H7" i="21"/>
  <c r="A10" i="21"/>
  <c r="D9" i="21"/>
  <c r="D8" i="21"/>
  <c r="A6" i="21"/>
  <c r="I30" i="21"/>
  <c r="C30" i="21"/>
  <c r="D29" i="21"/>
  <c r="J29" i="21"/>
  <c r="D27" i="21"/>
  <c r="J28" i="21"/>
  <c r="D28" i="21"/>
  <c r="J27" i="21"/>
  <c r="D26" i="21"/>
  <c r="A31" i="20"/>
  <c r="F31" i="20"/>
  <c r="G21" i="20"/>
  <c r="C30" i="20"/>
  <c r="C28" i="20"/>
  <c r="C29" i="20"/>
  <c r="C12" i="20"/>
  <c r="H30" i="20"/>
  <c r="H28" i="20"/>
  <c r="H29" i="20"/>
  <c r="J19" i="20"/>
  <c r="A11" i="20"/>
  <c r="C27" i="20"/>
  <c r="A10" i="20"/>
  <c r="C25" i="20"/>
  <c r="A14" i="20"/>
  <c r="E24" i="20"/>
  <c r="E22" i="20"/>
  <c r="E23" i="20"/>
  <c r="J18" i="20"/>
  <c r="J20" i="20"/>
  <c r="H12" i="20"/>
  <c r="F18" i="20"/>
  <c r="F17" i="20"/>
  <c r="F14" i="20"/>
  <c r="F13" i="20"/>
  <c r="A13" i="20"/>
  <c r="F11" i="20"/>
  <c r="D9" i="20"/>
  <c r="D8" i="20"/>
  <c r="D7" i="20"/>
  <c r="A6" i="20"/>
  <c r="A5" i="20"/>
  <c r="B26" i="19"/>
  <c r="B25" i="19"/>
  <c r="B24" i="19"/>
  <c r="B27" i="19"/>
  <c r="D8" i="18"/>
  <c r="D7" i="18"/>
  <c r="A14" i="18"/>
  <c r="D9" i="18"/>
  <c r="D15" i="18"/>
  <c r="A6" i="18"/>
  <c r="D11" i="18"/>
  <c r="D10" i="18"/>
  <c r="B18" i="17"/>
  <c r="B17" i="17"/>
  <c r="B16" i="17"/>
  <c r="B15" i="17"/>
  <c r="B14" i="17"/>
  <c r="A19" i="17"/>
  <c r="B14" i="15"/>
  <c r="B13" i="15"/>
  <c r="B12" i="15"/>
  <c r="A16" i="15"/>
  <c r="B22" i="15"/>
  <c r="B21" i="15"/>
  <c r="B20" i="15"/>
  <c r="B19" i="15"/>
  <c r="A18" i="15"/>
  <c r="A25" i="15"/>
  <c r="B24" i="15"/>
  <c r="B23" i="15"/>
  <c r="B15" i="15"/>
  <c r="A16" i="14"/>
  <c r="B12" i="14"/>
  <c r="B13" i="14"/>
  <c r="B15" i="14"/>
  <c r="B14" i="14"/>
  <c r="A18" i="14"/>
  <c r="A25" i="14"/>
  <c r="B23" i="14"/>
  <c r="B22" i="14"/>
  <c r="B21" i="14"/>
  <c r="B20" i="14"/>
  <c r="A60" i="13"/>
  <c r="A59" i="13"/>
  <c r="A58" i="13"/>
  <c r="A57" i="13"/>
  <c r="A56" i="13"/>
  <c r="A55" i="13"/>
  <c r="A54" i="13"/>
  <c r="A53" i="13"/>
  <c r="A50" i="13"/>
  <c r="A49" i="13"/>
  <c r="R32" i="9" l="1"/>
  <c r="R28" i="9"/>
  <c r="R21" i="9"/>
  <c r="R20" i="9"/>
  <c r="R19" i="9"/>
  <c r="R13" i="9"/>
  <c r="R5" i="9"/>
  <c r="L14" i="7"/>
  <c r="L13" i="7"/>
  <c r="K18" i="7"/>
  <c r="K17" i="7"/>
  <c r="E18" i="7"/>
  <c r="G17" i="7"/>
  <c r="H14" i="7"/>
  <c r="H13" i="7"/>
  <c r="H10" i="7"/>
  <c r="H9" i="7"/>
  <c r="A8" i="7"/>
  <c r="Q4" i="7"/>
  <c r="Q3" i="7"/>
  <c r="A10" i="7"/>
  <c r="A9" i="7"/>
  <c r="A6" i="7"/>
  <c r="C52" i="3"/>
  <c r="E52" i="3" s="1"/>
  <c r="E45" i="3"/>
  <c r="E44" i="3"/>
  <c r="E43" i="3"/>
  <c r="E42" i="3"/>
  <c r="E41" i="3"/>
  <c r="E40" i="3"/>
  <c r="E39" i="3"/>
  <c r="J44" i="3"/>
  <c r="J43" i="3"/>
  <c r="J42" i="3"/>
  <c r="J41" i="3"/>
  <c r="J40" i="3"/>
  <c r="J39" i="3"/>
  <c r="C44" i="3"/>
  <c r="C43" i="3"/>
  <c r="C42" i="3"/>
  <c r="C41" i="3"/>
  <c r="C40" i="3"/>
  <c r="C39" i="3"/>
  <c r="T5" i="9" l="1"/>
  <c r="T19" i="9"/>
  <c r="C37" i="9" l="1"/>
  <c r="A6" i="12" s="1"/>
  <c r="A14" i="12" l="1"/>
  <c r="A17" i="12"/>
  <c r="A11" i="12"/>
  <c r="A8" i="12"/>
  <c r="A20" i="12"/>
  <c r="A5" i="10"/>
  <c r="A7" i="10" s="1"/>
  <c r="A5" i="11"/>
  <c r="A18" i="10" l="1"/>
  <c r="A13" i="10"/>
  <c r="A18" i="11"/>
  <c r="A13" i="11"/>
  <c r="A10" i="11"/>
  <c r="A7" i="11"/>
  <c r="A16" i="11"/>
  <c r="A10" i="10"/>
  <c r="A16" i="10"/>
</calcChain>
</file>

<file path=xl/sharedStrings.xml><?xml version="1.0" encoding="utf-8"?>
<sst xmlns="http://schemas.openxmlformats.org/spreadsheetml/2006/main" count="564" uniqueCount="507">
  <si>
    <t>ზოგადი პრევენციული ღონისძიებები</t>
  </si>
  <si>
    <t>* კბილების ორჯერადი ხეხვა დღეში ;</t>
  </si>
  <si>
    <t>* კბილების პროფესიული წმენდა და სტომატოლოგიური მომსახურება მაღალი რისკის პაციენტებში, წლის განმავლბაში ერთჯერ, ხოლო რისკის დანარჩენ ჯგუფებში წელიწადში ერხელ;</t>
  </si>
  <si>
    <t>* კანის ჰიგიენის მაღაი დომის უზრუნველყოფა;</t>
  </si>
  <si>
    <t>* ჭრილობების ჯეროვანი დეზინფექცია;</t>
  </si>
  <si>
    <t>* ბაქტერიული ინფექციის წყაროზე ფოკუსირებული ანტიბიოტიკოთერაპია;</t>
  </si>
  <si>
    <t>* ანტიბიოტიკებით თვითმკურნალობის აკრძალვა;</t>
  </si>
  <si>
    <t>* ინფქციის რისკთან ასოცირებული პროცედურების მკაცრი ინფექციური კონტროლი;</t>
  </si>
  <si>
    <t>* პირსინგის და ტატუირების საწინააღმდეგო რეკომენდაციები;</t>
  </si>
  <si>
    <t>* საინფუზიო კათეტერების და ინვაზიური პროცედურების მინიმიზაცია. ცენტრალური და პერიფერიული კანულების ჯეროვანი მოვლის უზრუნველყოფა.</t>
  </si>
  <si>
    <t>* ზოგადი პრევენციული ღონისძიებები</t>
  </si>
  <si>
    <t>* რეკომენდაციები ოროდენტალური პროცედურების წინ</t>
  </si>
  <si>
    <t>რეკომენდაციები ოროდენტალური პროცედურის წინ პაციენტებში კარდიოვასკულური დაავადებით და ინფექციური ენდოკარდიტის მაღალი რისკით</t>
  </si>
  <si>
    <t>* პაციენტებში ინფექციური ენდოკარდიტის ანამნეზით, რეკომენდებულია წინმსწრები პროფილაქტიკური ანტიბიოტიკოთერაპია;</t>
  </si>
  <si>
    <t>* პროფილაქტიკური ანტიბიოტიკოთერაპია რეკომენდებულია ყველა პაციენტთან გულის სარქვლების გადატანილი ქირურგიული პროთეზირებით, გამოყენებული მასალის მიუხედავად;</t>
  </si>
  <si>
    <t xml:space="preserve">* პროფილაქტიკური ანტივიოტიკოთერაპია რეკომენდებულია პაციენტებთან ტრანსკათეტერულად იმპლანტირებული აორტული ანდა ფილტვის რტერიის სარქვლოვანი პროთეზების შემთხვევაში; </t>
  </si>
  <si>
    <t>* პროფილაქტიკური ანტიბიოტიკოთერაპია რეკომენდებულია პარკუჭოვანი დამხმარე მოწყობილობების არსებობის შემთხვევაში;</t>
  </si>
  <si>
    <t>* პროფილაქტიკური ანტივბიოტიკოთერაპიის საკითხი შეიძლება განხილულ იქნას გულის ტრანსპლანტანტის რეციპიენტებში;</t>
  </si>
  <si>
    <t xml:space="preserve">* პროფილაქტიკური ანტიბიოტიკოთერაპიის საკითხი შეიძლება განხილულ იქნას პაციენტებში მიტრალური ან ტრიკუსპიდური სარქვლების ტრანსკათეტერული პროთეზირების შემთხვევაში; </t>
  </si>
  <si>
    <t>* პროფილაქტიკური ანტიბიოტიკოთერაპია არ განიხილება ინფექციური ენდოკარდიტის დაბალი რისკის მქონე სხვა პაციენტებთან.</t>
  </si>
  <si>
    <t>* ინფექციური ენდოკარდიტის რისკის სტრატიფიკაცია</t>
  </si>
  <si>
    <t>ინფექციური ენდოკარდიტის რისკის სტრატიფიკაცია</t>
  </si>
  <si>
    <t>მაღალი რისკის პაციენტები</t>
  </si>
  <si>
    <t>* პაციენტები ინფექციური ენდოკარდიტის ანამნეზით. რეკურენტული ინფექციური ენდოკარდიტი, მეტწილად, დამახასიათებელია სარქვლის პროთეზების ან პროთეზული მასალის მქონე, იინდივიდებისთვის, ინტრავენური ნარკოტიკების მომხამრებლებისთვის ანდა სტაფილოკოკური ინფექციური ენდოკარდიტ-გადატანილი ინდივიდებისთვის;</t>
  </si>
  <si>
    <t>* პაციენტები სარქველიბს ქირირგიული ან ტრანსკათეტერული პროთეზირებით, ან გულის სარქვლის აღდგენისთვის გამოყენებული ნებისმიერი პროთეზული მასალით;</t>
  </si>
  <si>
    <t>* პაციენტები გულის თანდაყოლილი პათოლოგიებით, გარდათანდაყოლილი იზოლირებული სარქვლოვანი პათოლოგიისა.</t>
  </si>
  <si>
    <t>* პაციენტები იმპლანტირებული პარკუჭოვანი დამხამრე მოწყობილობით.</t>
  </si>
  <si>
    <t>საშუალო რისკის პაციენტები</t>
  </si>
  <si>
    <t>* პაციენტები გულის რევმატიული დაავადებით;</t>
  </si>
  <si>
    <t>* პაციენტები არარევმატული სარქვლოვანი დეგენერაციით;</t>
  </si>
  <si>
    <t>* პაციენტები თანდაყოლილი სარქვლოვანი ანომალიით, ორკარიანი აორტული სარქვლის ჩათვლით;</t>
  </si>
  <si>
    <t>* პაციენტები იმპლანტორებული ელექტონული კარდიოვასკულური მოწყობილობით;</t>
  </si>
  <si>
    <t>* პაციენტები ჰიპერტროფული კარდიომიოპათიით.</t>
  </si>
  <si>
    <t xml:space="preserve">* პროფილაქტიკური ანტიბიოტიკოთერაპია რეკომენდებულია ციანოზური თანდაყოლილი პათოლოგიების არანამკურნალებ შემთხვევებში და ქირურგიული ან ტრანსკათეტერული ჩაერევის შემდგომი პოსტოპერაციული პალიატიური შუნტების, მილსადენების ან სხვა პროთეზების შემთხვევაში. ქირურგიული ჩარევის შემდგომი რეზიდუალური დეფექტების ან სარქვლოვანი პროთეზების არარასებობის შემთხვევაში, ანტიბიოტიკოთერაპია რეკომენდებულია ჩარევიდან მხოლოდ პირველ 6 თვეში;   </t>
  </si>
  <si>
    <t>მაღალი რისკის სტომატოლოგიური პროცედურები:</t>
  </si>
  <si>
    <t>* კბილის ექსტრაქცია;</t>
  </si>
  <si>
    <t>* ორალური ქირურგია (მატ შორის: პერიოდონტური ქირურგია, იმპლანტაცია, ორალური ბიოფსია);</t>
  </si>
  <si>
    <t xml:space="preserve">* ღრძილებზე ან კბილის პერიაპიკალური პროცედურები (სკალინგის და ფესვის არხის პროცედურების ჩათვლით)  </t>
  </si>
  <si>
    <t xml:space="preserve">მაღალი რისკის სტომატოლოგიური პროცედურების პროფილაქტიკური ანტიბიოტიკოთერაპია </t>
  </si>
  <si>
    <t>ალერგია პენიცილინზე ან ამპიცილინზე</t>
  </si>
  <si>
    <t xml:space="preserve">ანტიბიოტიკი </t>
  </si>
  <si>
    <t>ამოქსიცილინი</t>
  </si>
  <si>
    <t>ამპიცილინი</t>
  </si>
  <si>
    <t>ცეფაზოლინი</t>
  </si>
  <si>
    <t>ცეფტრიაქსონი</t>
  </si>
  <si>
    <t>ბავშვებში</t>
  </si>
  <si>
    <t>2გ ორალურად</t>
  </si>
  <si>
    <t>2 გ კუნთში ან ინტრავენურად</t>
  </si>
  <si>
    <t>1გ კუნთში ან ინტრავენურად</t>
  </si>
  <si>
    <t>50 მგ/კგ ორალურად</t>
  </si>
  <si>
    <t>ზრდასრულებში</t>
  </si>
  <si>
    <t xml:space="preserve">პროცედურამდე 30-60 წთ-ით ადრე ერთჯერადი დოზა </t>
  </si>
  <si>
    <t>50 მგ/კგ კუნთში ან ინტრავენურად</t>
  </si>
  <si>
    <t>ცეფალექსინი</t>
  </si>
  <si>
    <t>აზიტრომიცინი</t>
  </si>
  <si>
    <t>კლარითრომიცინი</t>
  </si>
  <si>
    <t>დოქსიციკლინი</t>
  </si>
  <si>
    <t>500 მგ ორალურად</t>
  </si>
  <si>
    <t>100 მგ ორალურად</t>
  </si>
  <si>
    <t>15 მგ/კგ ორალურად</t>
  </si>
  <si>
    <t>2.2 მგ/კგ თუ &lt;45კგ, 100 მგ/კგ თუ &gt;45კგ</t>
  </si>
  <si>
    <t>ცეფალოსპორინები არ გამოიყენება ინდივიდებში პენიცილინზე/ამპიცილინზე ანაფილაქსიის, ანგიოედემის ან ურტიკარიის ანამნეზით.</t>
  </si>
  <si>
    <t>ბავშვის წონა</t>
  </si>
  <si>
    <t>კგ</t>
  </si>
  <si>
    <t>რეკომენდებული დოზა კილოგრამ წონაზე</t>
  </si>
  <si>
    <t>მგ</t>
  </si>
  <si>
    <t>ჯამური დოზა</t>
  </si>
  <si>
    <t>გ</t>
  </si>
  <si>
    <t xml:space="preserve">მგ    ანუ </t>
  </si>
  <si>
    <t>* რეკომენდაციები მაღალი რისკის პაციენტებისთვის და კარდიოლოგიური პროცედურებისთვის</t>
  </si>
  <si>
    <t>მაღალი რისკის პაციენტებში ინფექციური ენდოკარდიტის პრევენციის რეკომენდაციები</t>
  </si>
  <si>
    <t>* პროფილაქტიკუირ ანტიბიოტიკოთერაპია რეკომენდებულია კბილის ექსტრაქციის, ორალური ქირურგიული პროცედურების, რღძილებზე ანდა კბილის პერიაპიალურ ქსოვილზე მანიპულაციის წინ;</t>
  </si>
  <si>
    <t>* პროფილაქტიკური სისტემური ანტიბიოტიკოთერაპია შეიძლება განხილულ იქნას მაღალი რისკის პაციენტებში რესპირაციული, გასტროინტესტინური, გენიტოურინარული, კანის ან ძვალკუნთოვანი სისტემების დიაგნოსტიკური ან თერაპიული ინვაზიური პროცედურების წინ.</t>
  </si>
  <si>
    <t>კარდიოლოგიური პროცედურების წინ ინფექციური ენდოკარდიტის პრევენციის რეკომენდაციები</t>
  </si>
  <si>
    <t>* კარდიოქირურგიული ჩარევის ან ტრანსკათეტერული სარქვლოვანი იმპლანტაციის წინ აუცილებელია S. aureus-ის ნაზალურ მტარებლობაზე სკრინინგი;</t>
  </si>
  <si>
    <t>* კარდიოვასკულური ელექტრონული მოწყობილობის იმპლანტაციის წინ რეკომენდებულია პერიოპერაციული ანტიბაქტერიული პროფილაქტიკა;</t>
  </si>
  <si>
    <t>* კარდიოვასკულური ელექტრონული მოწყობილობის იმპლანტაციის წინ რეკომენდებულია საიტის ჯეროვანი ანტისეპტიკის უზრუნველყოფა;</t>
  </si>
  <si>
    <t>* პერიოპერაციული პროფილაქტიკური ანტიბიოტიკოთერაპია რეკომენდებულია სარქვლის ოპერაციული ან ტრანსკათეტერული პროთეზირების, ინტრავასკულური პროთეზების ან სხვა მასალის განთავსების წინ;</t>
  </si>
  <si>
    <t>* TAVI-ის ან სხვა ტრანსკათეტერული სარქვლოვანი პროცედურების შემთხვევაში ანტიბიოტიკოთერაპიით გადაფარულ ინდა იქნას კანის ფლორა, Enterococcus-ისა და S. aureus-ის ჩათვლით;</t>
  </si>
  <si>
    <t>S. aureus-ზე სკრინინგის გარეშე არ არის რეკომენდებული კანის ან ნაზალური დეკოლონიზაცია.</t>
  </si>
  <si>
    <t>ინფექციური ენდოკარდიტის კარდიული და არაკარდიული რისკ-ფაქტორები</t>
  </si>
  <si>
    <t>კარდიული რისკ-ფაქტორები</t>
  </si>
  <si>
    <t>* გადატანილი ინფექციური ენდოკარდიტი</t>
  </si>
  <si>
    <t>* გულის საქრვლოვანი პათოლოგია</t>
  </si>
  <si>
    <t>* გულის სარქვლის პროთეზი</t>
  </si>
  <si>
    <t>* ცენტრალური ვენური ან არტერიული კათეტერი</t>
  </si>
  <si>
    <t>* გულის ტრანსვენური იმპლანტირებული ელექტრონული მოწყობილობა</t>
  </si>
  <si>
    <t>* გულის თანდაყოლილი პათოლოგია</t>
  </si>
  <si>
    <t>არაკარდიული რისკ-ფაქტორები</t>
  </si>
  <si>
    <t>* ცენტრალური ვენური კათეტერი</t>
  </si>
  <si>
    <t>* ინტრავენური ნარკოტიკების მოხმარება</t>
  </si>
  <si>
    <t>* იმუნოსუპრესია</t>
  </si>
  <si>
    <t>* ქირურგიული ან დენტალური ჩარევის ახალი ანამნეზი</t>
  </si>
  <si>
    <t>* ჰოსპიტალიზაცია ახლო წარსულში</t>
  </si>
  <si>
    <t>* ჰემოდიალიზი</t>
  </si>
  <si>
    <t>* ინფექციური ენდოკარდიტის კარდიული და არაკარდიული რისკ-ფაქტორები</t>
  </si>
  <si>
    <t>* ინფექციური ენდოკარდიტის მიკრობიოლოგიური დიაგნოსტიკის ალგორითმი</t>
  </si>
  <si>
    <t>ინფექციური ენდოკარდიტის მიკრობული დიაგნოსტიკის ალგორითმი</t>
  </si>
  <si>
    <t>სისხლის კულტურა</t>
  </si>
  <si>
    <t xml:space="preserve"> პათოგენის იდენტიფიკაცია MALDI-TOF MS-ის (matrix-assisted laser desorption ionization time-of-flight mass spectrometr) მეშვეობით</t>
  </si>
  <si>
    <t xml:space="preserve">ანტიბიოტიკების რეზისტენტობა/კულტურა და ანტიბიოტიკების მიმართ მგრძნობელობის ტესტირება </t>
  </si>
  <si>
    <t xml:space="preserve">სისხლის განმეორებითი კულტურა პათოგენის იდენტიფიკაციის მიზნით </t>
  </si>
  <si>
    <t>დადებითი კულტურის შემთხვევაში, ანტიბიოტიკების მიმართ მგრძნობელობის ტესტირება</t>
  </si>
  <si>
    <t>↓</t>
  </si>
  <si>
    <t>დადებითი სეროლოგიის შემთხვევაში, სპეციფიკური PCR</t>
  </si>
  <si>
    <t>უარყოფითი სეროლოგიის შემთხვევაში, სისხლის/ვეგეტაციის PCR</t>
  </si>
  <si>
    <t>გრამდადებითი/ გრამუარყოფითი ბაქტერიის, სოკოს, მიკობაქტერიის იდენტიფიკაციის შემთხვევაში, ანტიბიოტიკების მიმართ მგრძნობელობის განსაზღვრა</t>
  </si>
  <si>
    <t>მიკრობებზე უარყოფითი PCR-ის შემთხვევაში, უნდა განისაზღვროს ანტინუკლეარული, ანტიფოსფოლიპიდური და ანტიღორის ანტისხეულები</t>
  </si>
  <si>
    <t>სისხლის კულტურანეგატიური ინფექციური ენდოკარდიტი (BCNIE)</t>
  </si>
  <si>
    <t>სისხლის კულტურანეგატიური ინფექციური ენდოკარდიტის იშვიათი პათოგენები</t>
  </si>
  <si>
    <t>პათოგენი</t>
  </si>
  <si>
    <t>დიაგნოსტიკა</t>
  </si>
  <si>
    <t>Brucella spp.</t>
  </si>
  <si>
    <t>სეროლოგია, სისხლის კულტურა, ქსოვილოვანი კულტურა, იმუნოჰისტოლოგია, ქსოვილის 16S rRNA სექვენირება</t>
  </si>
  <si>
    <t>C. burnetii</t>
  </si>
  <si>
    <t>სეროლოგია (I ფაზის IgG&gt;1:800), ქსოვილოვანი კულტურა, იმუნოჰისტოლოგია, ქსოვილის 16S rRNA სექვენირება</t>
  </si>
  <si>
    <t>Bartonella spp.</t>
  </si>
  <si>
    <t>სეროლოგია (I ფაზის IgG&gt;1:800), სისხლის კულტურა, ქსოვილოვანი კულტურა, იმუნოჰისტოლოგია, ქსოვილის 16S rRNA სექვენირება</t>
  </si>
  <si>
    <t>T. whipplei</t>
  </si>
  <si>
    <t>ჰისტოლოგია, ქსოვილის 16S rRNA სექვენირება</t>
  </si>
  <si>
    <t>Mycoplasma spp</t>
  </si>
  <si>
    <t>უარყოფითი კულტურის შემთხვევაში, სისხლის სეროლოგიური ტესტირება შემდეგ პათოგენებზე (C. burnetii, Bartonella spp., Aspergillus spp., L. pneumophila, Brucella spp., M. pneumoniae)</t>
  </si>
  <si>
    <t>სისხლის სეროლოგიური ტესტირება შემდეგ პათოგენებზე (C. burnetii, Bartonella spp., Aspergillus spp., L. pneumophila, Brucella spp., M. pneumoniae)</t>
  </si>
  <si>
    <t>სეროლოგია, ქსოვილოვანი კულტურა, იმუნოჰისტოლოგია, ქსოვილის 16S rRNA სექვენირება</t>
  </si>
  <si>
    <t>Legionella spp.</t>
  </si>
  <si>
    <t>სოკო</t>
  </si>
  <si>
    <t>სეროლოგია, სისხლის კულტურა, ქსოვილის 18S rRNA სექვენირება</t>
  </si>
  <si>
    <t>Mycobacteria (Mycobacterium chimaera-ს ჩათვლით)</t>
  </si>
  <si>
    <t>სპეციფიკური სისხლის კულტურა, ქსოვილის 16S rRNA სექვენირება</t>
  </si>
  <si>
    <t>* რადიოლოგიური კვლევები ინფექციური ენდოკარდიტის დროს</t>
  </si>
  <si>
    <t>ექოკარდიოგრაფიული კლევის რეკომენდაციები ინფექციური ენდოკარდიტის დროს</t>
  </si>
  <si>
    <t>დიაგნოზი</t>
  </si>
  <si>
    <t>* საეჭვო ინფექციური ენდოკარდიტის შემთხვევაში პირველი რიგის დიაგნოსტიკურ მოდალობას წარმოადგენს ტრანსთორაკალური ექოკარდიოგრაფია</t>
  </si>
  <si>
    <t>* ტრანსთორაკალური ექოკარდიოგრაფიის ნეგატიური ან არადიაგნოსტიკური შედეგების შემთხვევაში, ინფექციურ ენდოკარდიტზე საეჭვო ყველა პაციენტთან უნდა ჩატარდეს ტრანსეზოფაგური ექოკარდიოგრაფია</t>
  </si>
  <si>
    <t>* ტრანსეზოფაგური ექოკარდიოგრაფიარეკომენდებულია ინფექციურ ენდოკარდიტზე საეჭვო ყველა პაციენტთან, სარქვლი პროთეზით ან იმპლანტირებული ინტრაკარდიული მოწყობილობით</t>
  </si>
  <si>
    <t>* ინფექციურ ენდოკარდიტზე მაღალი ეჭვის შემთხვევაში, საწტისი ნეგატიური ან არადიაგნოსტიკური შედეგის შემთხვევაში, ტრანსთორაკალრუი/ტრანსეზოფაგური ექოკარდიოგრაფია უნდა განმეორდეს საწყიი შეფასებიდან 5-7 დღეში</t>
  </si>
  <si>
    <t>* ტრანსეზოფაგური ექოკარდიოგრაფიარეკომენდებულია ინფექციურ ენდოკარდიტზე საეჭვო ყველა პაციენტთან, დადებითი ტრანსთორაკალური ექოკარდიოგრაფიის შემთხვევაშიც კი, გარდა მარჯვენამხრივი ნატიური სარქვლის ინფექციური ენდოკარდიტის ტრანსთორაკალური ექოკარდიოგრაფიით დადასტურებული შემთხვევისა</t>
  </si>
  <si>
    <t>კონტროლი თერაპიის პერიოდში</t>
  </si>
  <si>
    <t>* განმეორებითი ექოკარდიოგრაფია უნდა ჩატარდეს ინფექციური ენდოკარდიტის ახალი გართულებაზე (ახალი შუილი, ემბოლიზმი, პერსისტიული ცხელება და ბაქტერიემია, გულის უკმარისობა, აბსცესი, ატრიოვენტრიკულური ბლოკი) ეჭვის გაჩენის შემთხვევაში</t>
  </si>
  <si>
    <t>* ტრანსეზოფაგური ექოკარდიოგრაფია რეკომენდებულია სტაბილურ პაციენტებში, ინტრავენური ანტიბიოტიკოთერაპიის პერორალურზე გადაყვანის შემთხვევაში</t>
  </si>
  <si>
    <t>* გაურთულებელი ინფექციური ენდოკარდიტის მიმდინარეობისას, ჩუმი გართულებების იდენტიფიკაციის მიზნით, განმეორებითი ექოკარდიოგრაფიის ჩატარების ვადადამოკიდებულია საწყის სიმპტომატიკაზე, მიკროორგანიზმზე და თერაპიაზე პასუხზე</t>
  </si>
  <si>
    <t>ინტრაოპერაციული ექოკარდიოგრაფია</t>
  </si>
  <si>
    <t>* ინტრაოპერაციული ექოკარდიოგრაფია ნაჩვენებია ინფექციური ენდოკარდიტის მქონე ყველა პაციენტთან, ქირურგიული ჩარევის აუცილებლობით</t>
  </si>
  <si>
    <t>კონტროლი თერაპიის დასრულების შემდგომ</t>
  </si>
  <si>
    <t>* თერაპიის დასრულების შემდგომ რეკომენდებულია ტრანსთორაკალური ან ტრანსეზოფაგური ექოკარდიოგრაფიის წარმოება</t>
  </si>
  <si>
    <t>* ექოკარდიოგრაფიის ჩატარება განხილულ უნდა იქნას S. aureus, E. faecalis, და ზოგიერთი Streptococcus spp. ბაქტერიემიის შემთხვევაში</t>
  </si>
  <si>
    <t>სხვა რადიოლოგიური მოდალობების რეკომენდაციები ინფექციური ენდოკარდიტის დროს</t>
  </si>
  <si>
    <t>* კარდიო CT ანგიოგრაფია რეკომენდებულია ნატრიური სარქვლის ენდოკარდიტზე ეჭვის ყველა შემთხვევაში</t>
  </si>
  <si>
    <t>* [18F]FDG-PET/CT(A) და კარდიო CT ანგიოგრაფია რეკომენდებულია სარქვლის პროთეზის ენდოკარდიტზე ეჭვის შემთხვევაში</t>
  </si>
  <si>
    <t xml:space="preserve">* ექოკარდიოგრაფიული კვლევის არაინფორმატიულობის შემთხვევაში, ნატიური სარქვლის პერივალვულური ან სარქვლის პროთეზის პერიპროთეზული ცვლილებების დიაგნოსტირების მიზნით, რეკომენდებულია კარდიო CT ანგიოგრაფია </t>
  </si>
  <si>
    <t>* ემბოლიური გართულებების შემთხვევაში რეკომენდებულია თავის ტვინის და მთელი სხეულის იმიჯინგი</t>
  </si>
  <si>
    <t>* სარქვლის პროთეზის ენდოკარდიტის დროს, ნეგატიური ან არაინფორმაციული ექოკარდიოგრაფიული შედეგის შემთხვევაში, განხილულ უნდა იქნას WBC SPECT/CT (white blood cell single photon emission tomography/computed tomography) კვლევა</t>
  </si>
  <si>
    <t>* [18F]FDG-PET/CT(A) შეიძლება განხიულ იქნას იმპლანტირებულ ელექტრონულ მოწყობილობასთან ასოცირებული ინფექციური ენდოკარდიტის ვერიფიკაციის მიზნით</t>
  </si>
  <si>
    <t>* ასიმპტომურ პაციენტებში, პერიფერიული დაზიანების იდენტიფიცირების მიზნით, შეიძლება განხილუ იქნას თავის ტვინის და მთელი სხეულის იმიჯინგი</t>
  </si>
  <si>
    <t>* ESC 2023 მოდიფიცირებული დიაგნოსტიკური კრიტერიუმები</t>
  </si>
  <si>
    <t>ინფექციური ენდოკარდიტის ESC 2023 მოდიფიცირებული დიაგნოსტიკური რეკომენდაციები</t>
  </si>
  <si>
    <t>დიდი კრიტერიუმები</t>
  </si>
  <si>
    <t>დადებითი სისხლის კულტურა</t>
  </si>
  <si>
    <t>* ინფექციური ენდოკარდიტის დიაგნოზთან თავსებადი ტიპური მიკროორგანიზმები (ორალური streptococci, Streptococcus gallolyticus (formerly S. bovis), HACEK group [Haemophilus, Aggregatibacter, Cardiobacterium, Eikenella, Kingella], S. aureus, E. faecalis) სისხლის ორი სხვადასხვა კულტურიდან</t>
  </si>
  <si>
    <t>* ინფექციური ენდოკარდიტის დიაგნოზთან თავსებადი უწყვეტად პოზიტიური მიკროორგანიზმების ამოთესვა სისხლის  კულტურებიდან:</t>
  </si>
  <si>
    <t xml:space="preserve">*** &gt;12 საათიანი ინტერვალით აღებული სისხლის ≥2 პოზიტიური კულტურა </t>
  </si>
  <si>
    <t xml:space="preserve">*** სისხლის ცალკეულად ღებული სამი კულტურიდან ყველა ან ≥4-დან უმეტესი კულტურა (პირველ და ბოლო კულტურების აღებებს შორის ინტერვალი ≥1 სთ) პოზიტიური </t>
  </si>
  <si>
    <t>ინფექციური ენდოკარდიტის შესაბამისი იმიჯინგი</t>
  </si>
  <si>
    <t>* ექოკარდიოგრაფია</t>
  </si>
  <si>
    <t>* კარდიო CT</t>
  </si>
  <si>
    <t>* [18F]-FDG-PET/CT(A)</t>
  </si>
  <si>
    <t>* WBC SPECT/CT</t>
  </si>
  <si>
    <t>მცირე კრიტერიუმები</t>
  </si>
  <si>
    <t>* წინასწარგანმწყობი მდგომარეობები</t>
  </si>
  <si>
    <t>*  &gt;38°C ცხელება</t>
  </si>
  <si>
    <t>* სისხლძარღვოვანი ემბოლიური დისსემინაცია</t>
  </si>
  <si>
    <t>*** დიდი, სისტემური და პულმონური ემბოლიზმი/ინფარქტი და აბსცესები</t>
  </si>
  <si>
    <t>*** ოსტეოარტიკულური ჰემატოგენური სეპტიური გართულებები (მაგ., სპონდილოდისციტები)</t>
  </si>
  <si>
    <t>*** მიკოტური ანევრიზმა</t>
  </si>
  <si>
    <t>*** ინტრაკრანიული იშემიური/ჰემორაგიული დაზიანება</t>
  </si>
  <si>
    <t>*** კონიუნქტივის სისხლჩაქცევები</t>
  </si>
  <si>
    <t>*** ჯენევეის დაზიაინებები</t>
  </si>
  <si>
    <t>* იმუნოლოგიური ფენომენები:</t>
  </si>
  <si>
    <t>*** გლომერულონეფრიტი</t>
  </si>
  <si>
    <t>*** ოსლერის კვანძები და როთის ლაქები</t>
  </si>
  <si>
    <t>*** რევმატოიდული ფაქტორი</t>
  </si>
  <si>
    <t>* მიკრობიოლოგიური მტკიცებულება:</t>
  </si>
  <si>
    <t>*** სისხლის პოზიტიური კულტურა დიდი კრიტერიუმების არარსებობის ფონზე</t>
  </si>
  <si>
    <t>*** ინფექციური ენდოკარდიტის დიაგნოზთან თავსებადი აქტიური ინფექციის სეროლოგია</t>
  </si>
  <si>
    <t xml:space="preserve">ინტერპრეტაცია: </t>
  </si>
  <si>
    <t>ნატიური სარქვლის ინფექციური ენდოკარდიტის დიაგნოსტიკური ალგორითმი</t>
  </si>
  <si>
    <t>* ნატიური სარქვლის ენდოკარდიტის დიაგნოსტიკური ალგორითმი</t>
  </si>
  <si>
    <t xml:space="preserve">ინფექციური ენდოკარდიტის ESC 2023 დიაგნოსტიკური კრიტერიუმებით </t>
  </si>
  <si>
    <t xml:space="preserve">* თუ საეჭვოა პარავალვულური გართულებები და ტრანსეზოფაგური ექოკარდიოგრაფიის მონაცემები არაინფორმაციულია, დანიშნეთ კარდიო CT ანგიოგრაფია </t>
  </si>
  <si>
    <t>* თუ სახეზეა ექსტრაკარდიული გართულებების სიმპტომატიკა, დანიშნეთ თავის ტვინის და მთელი სხეულის იმიჯინგი (CT, [18F]FDG-PET/CT ანდა MRI)</t>
  </si>
  <si>
    <t>* თუ არ არის ექსტრაკარდიული გართულებების სიმპტომატიკა, განიხილეთ  თავის ტვინის და მთელი სხეულის იმიჯინგის საკითხი (CT, [18F]FDG-PET/CT ანდა MRI)</t>
  </si>
  <si>
    <t>* გაიმეორეთ სისხლის კულტურა, თუ საწყისი იყო ნეგატიური ან საეჭვო შედეგის</t>
  </si>
  <si>
    <t>* გაიმეორეთ ტრანსთორაკალური/ტრანსეზოფაგური ექოკარდიოგრაფია 5-7 დღეში</t>
  </si>
  <si>
    <t>* სარქვლის დაზიანების იდენტიფიკაციის მიზნით, ჩაატარეთ კარდიო CT ანგიოგრაფია</t>
  </si>
  <si>
    <t>* ხელმეორედ შეაფასეთ ინფექციური ენდოკარდიტის დიაგნოზი ESC 2023 დიაგნოსტიკური კრიტერიუმების მიხედვით და იმოქმედეთ დიაგნოზის შესაბამისად</t>
  </si>
  <si>
    <t>* არ არის დიაგნოსტიკური კვლევების საჭიროება</t>
  </si>
  <si>
    <t>→ NIE</t>
  </si>
  <si>
    <t>*  C. burnetii-ზე დადებითი ერთეული კულტურა ან I ფაზის IgG ანტისხეულების ტიტრი &gt;1:800</t>
  </si>
  <si>
    <t>* მცირე კრიტერიუმ(ებ)ის შემთხვევაში განიხილეთ თავის ტვინის და მთელი სხეულის იმიჯინგის (MRI, CT, PET/CT, WBC SPECT) საკითხი</t>
  </si>
  <si>
    <t>→ PIE</t>
  </si>
  <si>
    <t>სარქვლის პროთეზის ინფექციური ენდოკარდიტის დიაგნოსტიკური ალგორითმი</t>
  </si>
  <si>
    <t>* სარქვლის დაზიანების იდენტიფიკაციის მიზნით, ჩაატარეთ კარდიო CT ანგიოგრაფია ან [18]FDG-PET/CT(A)</t>
  </si>
  <si>
    <t>იმპლანტირებულ კარდიოვასკულურ ელექტრონულ მოწყობილობასთან ასოცირებული  ინფექციური ენდოკარდიტის დიაგნოსტიკური ალგორითმი</t>
  </si>
  <si>
    <t>* იმპლანტირებულ ელექტრონულ მოწყობილობასთან ასოცირებული ენდოკარდიტი</t>
  </si>
  <si>
    <t>→ CIED IE</t>
  </si>
  <si>
    <t>* ე.წ. ჯიბის ინფექციის ანდა პულმონური ემბოლიზმის იდენტიფიკაციის მიზნით, ჩაატარეთ PET/CT(A)</t>
  </si>
  <si>
    <t>* მცირე კრიტერიუმ(ებ)ის შემთხვევაში განიხილეთ გულმკერდის CT-ის საკითხი, სეპტიური პულმონური ემბოლიზმის/ინფარქტის დეტექციის მიზნით. შეიძლება განხილულ იქნას PET/CT-ის საკითხიც, ელექტორდის ინფექციის იდენტიფიკაციის მიზნით</t>
  </si>
  <si>
    <t>ინფექციური ენდოკარდიტის ანტიბიოტიკოთერაპიის ფაზები</t>
  </si>
  <si>
    <t>* ინფექციური ენდოკარდიტის ანტიბიოტიკოთერაპიის ფაზები</t>
  </si>
  <si>
    <t>ჩვენებები</t>
  </si>
  <si>
    <t>უკუჩვენებები</t>
  </si>
  <si>
    <t>* კლინიკურად სტაბილური პაციენტი</t>
  </si>
  <si>
    <t>* დამაკმაყოფილებელი საცხოვრებელი პირობები და კოჰაბიტაციური მოვლა</t>
  </si>
  <si>
    <t>* პაციენტს შეუძლია საკუთარი თავის მოვლადა შესაძლებელია სამედიცინო დახმარების გაწევა ბინაზე</t>
  </si>
  <si>
    <t>* გულის უკმარისობა</t>
  </si>
  <si>
    <t>* მძიმე სარქვლოვანი რეგურგიტაცია, &gt;10 მმ ზომის ვგეტაცია, პროგრესირებადი მიმდინარეობა ან ლოკალური გართულებები)</t>
  </si>
  <si>
    <t>* ნევროლოგიური დაზიანება</t>
  </si>
  <si>
    <t>* თირკმლების დაზიანება</t>
  </si>
  <si>
    <t>* მალაბსორბცია</t>
  </si>
  <si>
    <t>* ინტრავნური ნარკოტიკების მოხმარება</t>
  </si>
  <si>
    <t>კრიტიკული ფაზის მკურნალობა</t>
  </si>
  <si>
    <t>განგრძობითი ფაზის მკურნალობა</t>
  </si>
  <si>
    <t>ინფექციური ენდოკარდიტის ასოცირება</t>
  </si>
  <si>
    <t>ნატიურ სარქველთან</t>
  </si>
  <si>
    <t>სარქვლის პროთეზთან</t>
  </si>
  <si>
    <t>იმპლანტირებულ კარდიოვასკულურ ელქეტრონულ მოწყობილობასთან</t>
  </si>
  <si>
    <t>* 72 საათის შემდგომ სისხლის ნეგატიური კულტურა</t>
  </si>
  <si>
    <t>* ანტიკოაგულაციური პრობლემების არარასებობა</t>
  </si>
  <si>
    <t>ამბულატორიული პარენტერალური/ორალური თერაპიის ჩვენებები/უკუჩვენებები და სცენარები</t>
  </si>
  <si>
    <t xml:space="preserve">* ინფექციური აგენტები: ორალური streptococci, S. gallolyticus, or E. faecalis </t>
  </si>
  <si>
    <t>* არ არის კარდიოქირურგიული ჩარევის ჩვენება</t>
  </si>
  <si>
    <t>* ინტრავენური ანტიბიოტიკოთერაპია &gt;10 დღის განმავლობაში</t>
  </si>
  <si>
    <t>* ტრანსეზოფაგური ექოკარდიოგრაფიით გამორიცხული მძიმე აორტული რეგურგიტაცია და სარქვლის პროთეზის დისფუნქცია</t>
  </si>
  <si>
    <t xml:space="preserve">* ინფიცირებული ელექტროდის ადრეული მოცილების შემდგომ ინტრავენური ანტიბიოტიკოთერაპია &gt;7 დღის განმავლობაში </t>
  </si>
  <si>
    <t>* ე.წ. ჯიბის ინფექციის ნიშნების არარასებობა</t>
  </si>
  <si>
    <t>* სისხლის ნეგატიური კულტურა მოწყობილობის რეიმპლანტაციიდან 72 საათში</t>
  </si>
  <si>
    <t>* ნორმული ექოკარდიოგრაფია</t>
  </si>
  <si>
    <t>* ინტრავენური ანტიბიოტიკოთერაპია &gt;3 კვირის განმავლობაში</t>
  </si>
  <si>
    <t>* მძიმე შედეგების ან გართულებების არარასებობა</t>
  </si>
  <si>
    <t>* კომპლექსური მოვლის საჭიროების არარასებობა</t>
  </si>
  <si>
    <t>* ამბულატორიული ინტრავენური ანტიბიოტიკოთერაპია და სცენარები</t>
  </si>
  <si>
    <t xml:space="preserve">* ნებისმიერი პათოგენი, გარდა ძნელად სამკურნალო აგეტნებისა (მაგ., MRSA ან ვანკომიცინ-რეზისტენტული ენტეროკოკი [ასევე რეზისტენტული დაპტომიცინის და ლინეზოლიდის მიმართ]; მულტირეზისტენტული გრამუარყოფითი მიკრობები, პენიცილინის მიმართ მკვეთრად რეზისტენტული ორალური სტრეპტოკოკი, კანდიდასგან განსხვავებული სოკო) </t>
  </si>
  <si>
    <t>* ქირურგიული ჩარევის კანდიდატი პაციენტი, არარეზისტენტული პათოგენით (მაგ., MRSA ან ვანკომიცინ-რეზისტენტული ენტეროკოკი [ასევე რეზისტენტული დაპტომიცინის და ლინეზოლიდის მიმართ]; მულტირეზისტენტული გრამუარყოფითი მიკრობები, პენიცილინის მიმართ მკვეთრად რეზისტენტული ორალური სტრეპტოკოკი, კანდიდასგან განსხვავებული სოკო), გართულებების გარეშე</t>
  </si>
  <si>
    <t>* ინფიცირებული მოწყობილობის მოცილების/რეიმპლანტაციის შემდგომი ინტრავენური ანტიბიოტიკოთერაპია &gt;2 კვირის განმავლობაში</t>
  </si>
  <si>
    <t>* ასოცირება მარჯვენამხრივ ინფექციურ ენდოკარდიტთან &gt;2მმ ვეგეტაციით</t>
  </si>
  <si>
    <t>* ასოცირება მარცხენამხრივ ინფექციურ ენდოკარდიტთან</t>
  </si>
  <si>
    <t>* ინფიცირებული მოწყობილობის გვიანი ან გართულებული ექსტრაქცია</t>
  </si>
  <si>
    <t>* ორალური streptococci და Streptococcus gallolyticus ჯგუფი</t>
  </si>
  <si>
    <t>ორალური streptococci და Streptococcus gallolyticus ჯგუფი</t>
  </si>
  <si>
    <t>ასოცირებული სარქვლის ტიპი</t>
  </si>
  <si>
    <t>ალერგია ბეტა-ლაქტამებზე</t>
  </si>
  <si>
    <t>პენიცილინის გაზრდილი ექსპოზიცია ან პენიცილინის მიმართ რეზისტენტობა</t>
  </si>
  <si>
    <t>რეკომენდებული ანტიბაქტერიული საშუალებები:</t>
  </si>
  <si>
    <t>* ცეფტრიაქსონი: 2 გ/დღ, ინტრავენურად, ერთჯერადად</t>
  </si>
  <si>
    <t>* პენიცილინი G: 12-18 მილიონი ერთეული დღეში, ინტრავენურად, გაყოფილი 4-6 დოზაზე ან უწყვეტად, ან</t>
  </si>
  <si>
    <t>4 კვირა</t>
  </si>
  <si>
    <t>6 კვირა</t>
  </si>
  <si>
    <t>ალტერნატიული რეჟიმი გაურთულებელ შემთხვევაში, თირკმლების შენახული ფუნქციით:</t>
  </si>
  <si>
    <t>მკურნალობის ხანგრძლივობა 4 კვირა</t>
  </si>
  <si>
    <t>მკურნალობის ხანგრძლივობა 6 კვირა</t>
  </si>
  <si>
    <t>მკურნალობის ხანგრძლივობა 2 კვირა</t>
  </si>
  <si>
    <t xml:space="preserve">* ვანკომიცინი: 30 მგ/კგ/დღ (მაქსიმალური დოზა 2 გ/დღ) ინტრავენურად, გაყოფილი 2 დოზაზე </t>
  </si>
  <si>
    <t>* კომბინაციაში გენტამიცინთან: 3 მგ/კგ/დღ ინტრავენურად (მაქსიმალური დოზა 240 მგ/დღ) ან კუნთში, ერთ ჯერადად</t>
  </si>
  <si>
    <t>* პენიცილინი G: 24 მილიონი ერთეული დღეში, ინტრავენურად, გაყოფილი 4-6 დოზაზე ან უწყვეტად, ან</t>
  </si>
  <si>
    <t>* ამოქსიცილინი: 100-200 მგ/კგ/დღ, ინტრავენურად, გაყოფილი 4-6 დოზაზე, ან</t>
  </si>
  <si>
    <t>* ამოქსიცილინი: 12 გ/კგ/დღ, ინტრავენურად, გაყოფილი 6 დოზაზე, ან</t>
  </si>
  <si>
    <t>მკურნალობის ხანგრძლივობა: გენტამიცინი 2 კვირა, მეორე აგენტი - 4 კვირა</t>
  </si>
  <si>
    <t>მკურნალობის ხანგრძლივობა: გენტამიცინი 2 კვირა, მეორე აგენტი - 6 კვირა</t>
  </si>
  <si>
    <t>* კომბინაციაში გენტამიცინთან: 3 მგ/კგ/დღ ინტრავენურად (მაქსიმალური დოზა 240 მგ/დღ) ან კუნთში, ერთჯერადად</t>
  </si>
  <si>
    <t>მკურნალობის ხანგრძლივობა: გენტამიცინი 2 კვირა, ვანკომიცინი 6 კვირა</t>
  </si>
  <si>
    <t>* Staphylococcus-ის შტამებით გამოწვეული ინფექციური ენდოკარდიტი</t>
  </si>
  <si>
    <t>Staphylococcus-ით გამოწვეული ინფექციური ენდოკარდიტი</t>
  </si>
  <si>
    <t>მეთიცილინის მიმართ რეზისტენტობა</t>
  </si>
  <si>
    <t>* (ფლუ)კლოქსაცინი: 12 გ/დღ ინტრავენურად, გაყოფილი 4-6 დოზაზე. კლოქსაცინი არა პენიცილინზე ალერგიის დროს</t>
  </si>
  <si>
    <t>* ან ცეფაზოლინი: 6 გ/დღ ინტრავენურად, გაყოფილი 3 დოზაზე, პენიცილინზე არადაუყოვნებელი ტიპის რეაქციის დროს</t>
  </si>
  <si>
    <t>მკურნალობის ხანგრძლივობა 4-6 კვირა</t>
  </si>
  <si>
    <t>* პლუს გენტამიცინი: 3 მგ/კგ/დღ ინტრავენურად ან კუნთში ერთჯერადად (უპირატესი) ან ორ დოზაზე გაყოფილი</t>
  </si>
  <si>
    <t>მკურნალობის ხანგრძლივობა: გენტამიცინი 2 კვირა, დანარჩენი 6 კვირა</t>
  </si>
  <si>
    <t xml:space="preserve">* ცეფაზოლინი: 6 გ/დღ ინტრავენურად, გაყოფილი 3 დოზაზე </t>
  </si>
  <si>
    <t xml:space="preserve">* პლუს რიფამპინი: 900 მგ/დღ ინტრავენურად ან ორალურად, გაყოფილი 3 დოზაზე </t>
  </si>
  <si>
    <t>ალტერნატიული რეჟიმი</t>
  </si>
  <si>
    <t>* დაპტომიცინი: 10 მგ/კგ/დღ ინტრავენურად, ერთჯერადად</t>
  </si>
  <si>
    <t>* პლუს ცეფტაროლინი: 1800 მგ/დღ ინტრავენურად, გაყოფილი 3 დოზაზე. ასოცირებულია ლეიკოპენიასთან</t>
  </si>
  <si>
    <t>* პლუს რიფამპინი: 900-1200 მგ/დღ ინტრავენურად ან ორალურად, გაყოფილი 2-3 დოზაზე</t>
  </si>
  <si>
    <t>* ვანკომიცინი: 30-60 მგ/კგ/დღ ინტრავენურად, 2-3 დოზაზე გაყოფილი. არა უმეტეს 2 გ/დღ</t>
  </si>
  <si>
    <t>* პლუს კლოქსაცილინი: 12 გ/დღ ინტრავენრად, გაყოფილი 6 დოზაზე</t>
  </si>
  <si>
    <t>* ან ცეფტაროლინი: 1800 მგ/დღ ინტრავენურად, გაყოფილი 3 დოზაზე. ასოცირებულია ლეიკოპენიასთან</t>
  </si>
  <si>
    <t>* ან ფოსფომიცინი: 8-12 გ/დღ ინტრავენურად, გაყოფილი 4 დოზაზე. ასოცირებულია გულის უკმარისობასთან</t>
  </si>
  <si>
    <t>* ან ფოსფომინი: 8-12 გ/დღ ინტრავენურად, გაყოფილი 4 დოზაზე. ასოცირებულია გულის უკმარისობასთან</t>
  </si>
  <si>
    <t>* ცუდი გამოსავლის პრედიქციის კრიტერიუმები</t>
  </si>
  <si>
    <t>ინფექციური ენდოკარდიტის ცუდი გამოსავლის პროგნოზული კრიტერიუმები</t>
  </si>
  <si>
    <t>პაციენტის მახასიათებლები</t>
  </si>
  <si>
    <t>* ხანდაზმული ასაკი</t>
  </si>
  <si>
    <t>* სარქვლის პროთეზთან ასოცირებული ინფექციური ენდოკარდიტი</t>
  </si>
  <si>
    <t>* დაუძლურებული/მოწყვლადი პაციენტი</t>
  </si>
  <si>
    <t>* შაქრიანი დიაბეტი</t>
  </si>
  <si>
    <t>* ჩარლსონის კომორბიდობის მაღალი ინდექსი https://www.mdcalc.com/calc/3917/charlson-comorbidity-index-cci</t>
  </si>
  <si>
    <t>ინფექციური ენდოკარდიტის კლინიკური გართულებები</t>
  </si>
  <si>
    <t>* ცერებრული გართულებები</t>
  </si>
  <si>
    <t>* სეპტიკური შოკი</t>
  </si>
  <si>
    <t>* თირკმლების უკმარისობა</t>
  </si>
  <si>
    <t>მიკრობიოლოგიური თავისებურებები</t>
  </si>
  <si>
    <t>* S. aureus</t>
  </si>
  <si>
    <t>* სოკო</t>
  </si>
  <si>
    <t>* არა-HACEK (Haemophillus, Aggregibacter, Cardiobacterium, Eikenella, Kingella) გრამნეგატიური ბაცილა</t>
  </si>
  <si>
    <t>* პერსისტიული ბაქტერიემია</t>
  </si>
  <si>
    <t>ექოკარდიოგრაფიული მონაცემები</t>
  </si>
  <si>
    <t>* პერიანულარული გართულებები</t>
  </si>
  <si>
    <t>* მარცხენამხრივი ინფექციური ენდოკარდიტი</t>
  </si>
  <si>
    <t>* ვეგეტაციის ზომა &gt;10 მმ</t>
  </si>
  <si>
    <t>* მარცხენამხირივი მძიმე რეგურგიტაცია</t>
  </si>
  <si>
    <t>* მარცხენა პარკუჭის განდევნის ფრაქციის დაქვეითება</t>
  </si>
  <si>
    <t>* პულმონური ჰიპერტენზია</t>
  </si>
  <si>
    <t>* სარქვლოვანი პროთეზის დისფუნქცია</t>
  </si>
  <si>
    <t>* მძიმე დიასტოლური დისფუნქცია ან მარცხენა პარკუჭის დიასტოლური ჰიპერტენზიის ექოკარდიოგრაფიული ნიშნები</t>
  </si>
  <si>
    <t>* Enterococcus-ის შტამებით გამოწვეული ინფექციური ენდოკარდიტი</t>
  </si>
  <si>
    <t>Enterococcus-ით გამოწვეული ინფექციური ენდოკარდიტი</t>
  </si>
  <si>
    <t>ამონოგლიკოზიდების მიმართ მაღალი რეზისტენტობა</t>
  </si>
  <si>
    <t>ვანკომიცინის მიმართ რეზისტენტობა</t>
  </si>
  <si>
    <t>* ამოქსიცილინი: 200 მგ/კგ/დღ ინტრავენურად, გაყოფილი 4-6 დოზაზე</t>
  </si>
  <si>
    <t>* ან ამპიცილინი: 12 გ/დღ ინტრავენურად, გაყოფილი 4-6 დოზაზე</t>
  </si>
  <si>
    <t>* ან გენტამიცინი: 3გ/კგ/დღ ინტრავენურად ან კუნთში ერჯერადად</t>
  </si>
  <si>
    <t>რეკომენდებული ანტიმიკრობული რეჟიმი:</t>
  </si>
  <si>
    <t>ხანგრძლივობა: ცეფტრიაქსონთან ერთად, 4-6 კვირა; გენტამიცინთან ერთად კომბინაციაში - 6 კვირა.</t>
  </si>
  <si>
    <t>ხანგრძლივობა: ცეფტრიაქსონთან ერთად, 6 კვირა; გენტამიცინთან ერთად კომბინაციაში - 2 კვირა.</t>
  </si>
  <si>
    <t>ხანგრძლივობა: 6 კვირა</t>
  </si>
  <si>
    <t>* ამპიცილინი: 12 გ/დღ ინტრავენურად, გაყოფილი 4-6 დოზაზე</t>
  </si>
  <si>
    <t>* ან ამოქსიცილინი:  200 მგ/კგ/დღ ინტრავენურად, გაყოფილი 4-6 დოზაზე</t>
  </si>
  <si>
    <t>* პლუს ცეფტრიაქსონი: 4გ/დღ ინტრავენურად, გაყოფილი 2 დოზაზე</t>
  </si>
  <si>
    <t>ბეტა-ლაქტამების მიმართ რეზისტენტობა (E.faecium)</t>
  </si>
  <si>
    <t>* ვანკომიცინი: 30 მგ/კგ/დღ ინტრავენურად, გაყოფილი 2 დოზაზე</t>
  </si>
  <si>
    <t>* პლუს გენტამიცინი: 3 მგ/კგ/დღ ინტრავენურად ან კუნტში ერჯერადად</t>
  </si>
  <si>
    <t>ხანგრძლივობა: ვანკომიცინი 6 კვირა, გენტამიცინი 2 კვირა</t>
  </si>
  <si>
    <t>* დაპტომიცინი: 10-12 მგ/კგ/დღ ინტრავენურად, ერთჯერადად</t>
  </si>
  <si>
    <t>* პლუს ამპიცილინი: 300 მგ/კგ/დღ ინტრავენურად, გაყოფილი 4-6 დოზაზე</t>
  </si>
  <si>
    <t>* ან ერტაპენემი: 2 გ/დრ ინტრავენურად ან კუნთში ერთჯერადად. მაღალი დოზები ასოცირებულია კრუნჩხვებთან</t>
  </si>
  <si>
    <t>* ან ცეფტაროლინი: 1800 მგ/დღ ინტრავენრად, გაყოფილი 3 დოზაზე</t>
  </si>
  <si>
    <t>* ან ფოსფომიცინი:12 გ/დღ ინტრავენურად, გაყოფილი 4 დოზაზე</t>
  </si>
  <si>
    <t>ინფექციური ენდოკარდიტი სისხლის ნეგატიური კულტურით</t>
  </si>
  <si>
    <t>* ინფექციური ენდოკარდიტი სისხლის ნეგატიური კულტურით</t>
  </si>
  <si>
    <t>C. burnetii (Q ცხელება)</t>
  </si>
  <si>
    <t>Mycoplasma spp.</t>
  </si>
  <si>
    <t>ინფექციური აგენტი</t>
  </si>
  <si>
    <t>* დოქსიციკლინი: 200 მგ/24 სთ</t>
  </si>
  <si>
    <t>* პლუს კოტრიმოქსაზოლი:960 მგ/12 სთ</t>
  </si>
  <si>
    <t>თერაპიული რჟიმი:</t>
  </si>
  <si>
    <t>მკურნალობის გამოსავალი:</t>
  </si>
  <si>
    <t>* შესაძლებელია სტრეპტომიცინის (15 მგ/კგ/24 სტ, ორ დოზად) დამატება პირველ კვირეებში</t>
  </si>
  <si>
    <t>* მკურნალობა ითვლება წარმატებულად, თუ ანტისხეულების ტიტრი &lt;1:60</t>
  </si>
  <si>
    <t>* მკურნალობა ითვლება წარმატებულად, თუ ანტი-ფაზა I IgF&lt;1:400 და IgA-სა და IgM-ის ტიტრები &lt;1:50</t>
  </si>
  <si>
    <t>* დოქსიციკლინი: 100 მგ/12 სთმორალურად 4 კვირა</t>
  </si>
  <si>
    <t>* პლუს გენტამიცინი 3 მგ/24 სთ ინტრავენურად 2 კვირა</t>
  </si>
  <si>
    <t xml:space="preserve">* ან კლარითრომიცინი 500 მგ/12 სთ ინტრავენურად 2 კვირის განმავლობაში </t>
  </si>
  <si>
    <t>* შემდგომში რიფამპინთან (300-1200 მგ/24 სთ) კომბინაციით  კიდევ 4 კვირის განმავლობაში</t>
  </si>
  <si>
    <t>* ზოგიერთი ავტორი რეკომენდაციას უწევს გენტამიცინის დამატებას, პირველი 3 კვირი განმავლობაში</t>
  </si>
  <si>
    <t>* პლუს ჰიდროქსიქლოროქინი 200-600 მგ/24 სთ ორალურად &gt;18 თვის განმავლობაში</t>
  </si>
  <si>
    <r>
      <t xml:space="preserve">* პლუს რიფაპინი: 300-600 მგ/24 სთ </t>
    </r>
    <r>
      <rPr>
        <sz val="11"/>
        <color theme="0"/>
        <rFont val="Sylfaen"/>
        <family val="1"/>
      </rPr>
      <t>≥</t>
    </r>
    <r>
      <rPr>
        <sz val="11"/>
        <color theme="0"/>
        <rFont val="Calibri"/>
        <family val="2"/>
      </rPr>
      <t>3-6 თვე ორალურად</t>
    </r>
  </si>
  <si>
    <r>
      <t>* წარმატებული შედეგი მოსალოდნელია შემთხვევათა</t>
    </r>
    <r>
      <rPr>
        <sz val="11"/>
        <color theme="0"/>
        <rFont val="Sylfaen"/>
        <family val="1"/>
      </rPr>
      <t>≥</t>
    </r>
    <r>
      <rPr>
        <sz val="11"/>
        <color theme="0"/>
        <rFont val="Calibri"/>
        <family val="2"/>
      </rPr>
      <t>90%-ში</t>
    </r>
  </si>
  <si>
    <r>
      <t xml:space="preserve">* ლევოფლოქსაცინი: 500 მგ/12 სთ ინტრავენურად  ან ორალურად </t>
    </r>
    <r>
      <rPr>
        <sz val="11"/>
        <color theme="0"/>
        <rFont val="Sylfaen"/>
        <family val="1"/>
      </rPr>
      <t>≥</t>
    </r>
    <r>
      <rPr>
        <sz val="11"/>
        <color theme="0"/>
        <rFont val="Calibri"/>
        <family val="2"/>
      </rPr>
      <t>6 კვირის განმავლობაში</t>
    </r>
  </si>
  <si>
    <r>
      <t xml:space="preserve">* ლევოფლოქსაცინი: 500 მგ/12 სთ ინტრავენურად  ან ორალურად </t>
    </r>
    <r>
      <rPr>
        <sz val="11"/>
        <color theme="0"/>
        <rFont val="Sylfaen"/>
        <family val="1"/>
      </rPr>
      <t>≥</t>
    </r>
    <r>
      <rPr>
        <sz val="11"/>
        <color theme="0"/>
        <rFont val="Calibri"/>
        <family val="2"/>
      </rPr>
      <t>6 თვის განმავლობაში</t>
    </r>
  </si>
  <si>
    <t>ინფექციური ენდოკარდიტის ემპირიული ანტიბიოტიკოთერაპია</t>
  </si>
  <si>
    <t>* ინფექციური ენდოკარდიტის ემპირიული ანტიბიოტიკოთერაპია</t>
  </si>
  <si>
    <t>* ანტიბიოტიკოთერაპიის დაწყებამდე სისხლის 3 კულტურა, აღებული 30 წთ-იანი ინტერვალებით</t>
  </si>
  <si>
    <t>* ემპირიულიი ანტიბიოტიკოთერაპიის არჩევანის ძირითადი დეტერმინანტები:</t>
  </si>
  <si>
    <t>** წინმსწრები ანტიბიოტიკოთერაპია;</t>
  </si>
  <si>
    <t>** ნატიური სარქველი თუ პროთეზი;</t>
  </si>
  <si>
    <t>** მეთიცილინ მგძნობიარე S. aureus (MSSA)-ის მკურნალობა კლოქსაცინი/ცეფაზოლინით ასოცირებულია დაბალ ლეტალობასთან, სხვა ბეტა-ლაქტამებთან (ამოქსიცილინი/კლავულანის მჟავა, ამპიცილინი/სულბაქტამი, ვანკომიცინი) შედარებით</t>
  </si>
  <si>
    <t>ინფექციურ ენდოკარდიტთან ასოცირებული სარქველი</t>
  </si>
  <si>
    <t>** ინფექციის შეძენის ლოკუსი (საზოგადოებაში შეძენილი, ნოზოკომიური თუ არანოზოკომიური მოვლასთან ასოცირებული ინფექციური ენდოკარდიტი) და ლოკალური ეპიდემიოლოგიური სურათი;</t>
  </si>
  <si>
    <t>* ამპიცილინი 12 გ/დღ ინტრავენურად, 4-6 დოზაზე გაყოფილი</t>
  </si>
  <si>
    <t>* პლუს ცეფტრიაქსონი 4 გ/დღ ინტრავენურად ან კუნთში, 2 დოზაზე გაყოფილი</t>
  </si>
  <si>
    <t>* ან (ფლუ)კლოქსაცინი 12 გ/დღ ინტრავენურად, 4-6 დოზაზე გაყოფილი</t>
  </si>
  <si>
    <t>* პლუს გენტამიცინი 3 მგ/კგ/დღ ინტრავენურად ან კუნთში ერთჯერადად</t>
  </si>
  <si>
    <t>რეკომენდებული ენპირიული თერაპია:</t>
  </si>
  <si>
    <t>* ვანკომიცინი 30 მგ/კგ/დღ ინტრავენურად 2 დოააზე გაყოფილი</t>
  </si>
  <si>
    <t>* ან დაპტომიცინი 10 მგ/კგ/დღ ინტრავენურად ერთჯერადად</t>
  </si>
  <si>
    <t>* პლუს რიფამპინი 900-1200 მგ ინტრავენურად ან ორალურად 2-3 დოზაზე გაყოფილი</t>
  </si>
  <si>
    <t>* ცეფაზოლინი 6 გ/დღ ინტრავენურად 3 დოზაზე გაყოფილი</t>
  </si>
  <si>
    <t>* ან ვანკომიცინი 30 მგ/კგ/დღ ინტრავენურად 2 დოზაზე გაყოფილი</t>
  </si>
  <si>
    <t>სტაბილური პაციენტის ამბულატორიული ანტიბიოტიკოთერაპია</t>
  </si>
  <si>
    <t>* სტაბილური პაციენტის ამბულატორიული ანტიბიოტიკოთერაპია</t>
  </si>
  <si>
    <t>სისხლის კულტურით S. aureus, streptococci, კოაგულაზანეგატიური სტაფილოკოკი ანუ CoNS an E. faecalis</t>
  </si>
  <si>
    <t>არ შეიძლება გადასვლა ორალურ ანტიბიოტიკოთერაპიაზე! უნდა გაგრძელდეს ინტრავენური თერაპია!</t>
  </si>
  <si>
    <t>მიღწეულია თუ არა ინფექციის კონტროლი?</t>
  </si>
  <si>
    <t>* არ არის ჰიპერთერმია</t>
  </si>
  <si>
    <t>* CRP მაქსიმალური მაჩვენებლის 25%-ზე ნაკლები ან&lt;20 მგ/ლ</t>
  </si>
  <si>
    <t>არის თუ არა ინტრავენური ანტიბიოტიკოთერაპიის სხვა ჩვენება ან BMI&gt;40, ან დარღვეულია ნაწლავებიდან შეწოვა?</t>
  </si>
  <si>
    <t>ჩაატარეთ ტრანსეზოფაგური ექოკარდიოგრაფია. არის თუ არა წირურგიული ჩარევის ახალი ჩვენება?</t>
  </si>
  <si>
    <t>პაციენტი შეიძლება გადაყვანილ იქნას ინტრავენურიდან პერორალურ ანტიბიოტიკოთერაპიაზე (ორწამლიანი სტრატეგია)</t>
  </si>
  <si>
    <r>
      <t>* ლეიკოციტები &lt;15 x 10^</t>
    </r>
    <r>
      <rPr>
        <vertAlign val="superscript"/>
        <sz val="11"/>
        <color theme="0"/>
        <rFont val="Calibri"/>
        <family val="2"/>
      </rPr>
      <t>9</t>
    </r>
    <r>
      <rPr>
        <sz val="11"/>
        <color theme="0"/>
        <rFont val="Calibri"/>
        <family val="2"/>
      </rPr>
      <t>/ლ</t>
    </r>
  </si>
  <si>
    <t>ამბულატორიული პარეტნეტალური ანტიბიოტიკოთერაპია არ არის რეკომენდებული პაციენტებში, ძნელად სამკურალო პათოგენებით გამოწვეული სეპტიური ენდოკარდიტით, ღვიძლის ციროზით (ჩაილდ-პუ B ან C), თავის ტვინის მძიმე ემბოლიით, უმკურნალო ექსტაკარდიული აბსცესით, სარქვლოვანი გართულებებით, ქირურგიული ჩარევის საჭიროების სხვა მდგომარეობებით, მძიმე პოსტქირურგიული გართულებებით ან ნარკოტიკების ინტრავენური მოხმარებით</t>
  </si>
  <si>
    <t>ინფექციური ენდოკარდიტის ქირურგიული მართვის ალგორითმი</t>
  </si>
  <si>
    <t>არის თუ არა კარდიოგენული შოკი ან ფილტვის შეშუპება?</t>
  </si>
  <si>
    <t>კი</t>
  </si>
  <si>
    <t>არა</t>
  </si>
  <si>
    <t>გადაუდებელი ქირურგიული ჩარევა</t>
  </si>
  <si>
    <t>არის თუ არა ცუდი ჰემოდინამიკური ტოლერანტობა?</t>
  </si>
  <si>
    <t>სასწრაფო ქირურგიული ჩარევა</t>
  </si>
  <si>
    <t>სასწრაფო-დაყოვნებული ქირურგიული ჩარევა</t>
  </si>
  <si>
    <t>არის თუ არა ლოკალური გართულებები (აბსცესი, ცრუ ანევრიზმა, ფისტულა, მზარდი ვეგეტაცია)?</t>
  </si>
  <si>
    <t>&gt;1-კვირიანი თერაპიის მიუხედავად დადებითი სისხლის კულტურა?</t>
  </si>
  <si>
    <t>არის თუ არა რეზისტენტული ბაქტერია ან სოკო?</t>
  </si>
  <si>
    <t xml:space="preserve"> </t>
  </si>
  <si>
    <t>სასწრაფო ან სასწრაფო-დაყოვნებული ქირურგიული ჩარევა</t>
  </si>
  <si>
    <t>სარქვლის პროთეზის ენდოკარდიტი გამოწვეულია S.aureus-ით ან არა-HACEK გრამუარყოფითი ბაქტერიით</t>
  </si>
  <si>
    <t>ადეკვატური ანტიბიოტიკოთერაპიის მიუხედავად, ვეგეტაცია=/&gt;10 მმ და ემბოლია</t>
  </si>
  <si>
    <t>ვეგეტაცია =/&gt;10 მმ და ქირურგიული ჩარევის სხვა მიზეზ(ებ)ი?</t>
  </si>
  <si>
    <t>ვეგეტაცია =/&gt;10 მმ და არა ემბოლიზმი?</t>
  </si>
  <si>
    <t>გაგრძელდეს ანტიბიოტიკოთერაპია და დაკვირვება</t>
  </si>
  <si>
    <t>* ინფექციური ენდოკარდიტის ქირურგიული ჩარევის დრო და რეკომენდაციები</t>
  </si>
  <si>
    <t>* გადაუდებელი ქირურგია რეკომენდებულია აორტის ან მიტრალური სარქვლის ენდოკარდიტის დროს, მწვავე, მძიმე რეგურგიტაციით, ობსტრუქციით ან ფისტულით, რაც იწვევს ფილტვების რეფრაქტერულ შეშუპებას ან კარდიოგენულ შოკს</t>
  </si>
  <si>
    <t>* სასწრაფო ქირურგიული ჩარევა რეკომენდებულია აორტის ან მიტრალური სარქვლის ენდოკარდიტის დროს, მძიმე რეგურგიტაციით ან ობსტრუქციით, რაც განაპირობებს გულის უკმარისობას ან ცუდი ჰემოდინამიკური ტოლერნატობის ექოკარდიოგრაფიული ნიშნებს</t>
  </si>
  <si>
    <t>გულის უკმარისობა</t>
  </si>
  <si>
    <t>უკონტროლო ინფექცია</t>
  </si>
  <si>
    <t>* სასწრაფო ქირურგიული ჩარევა რეკომენდებულია გაუკონტროლებელი ლოკალური ინფექციის (აბსცესი, ცრუ ანევრიზმა, ფისტულა, მზარდი ვეგეტაცია, სარქვლის პროთეზის დისფუნქცია, ახლადაღმოცენებული ატრიოვენტრიკულური ბლოკი)</t>
  </si>
  <si>
    <t>* სასწრაფო ან სასწრაფო-დაყოვნებული ქირურგიული ჩარევა რეკომენდებულია სოკოთი ან მულტირეზისტენტული ორგანიზმებით გამოწვეული ინფექციური ენდოკარდიტის შემთხვევაში</t>
  </si>
  <si>
    <t>* სასწრაფო ქირურგიული ჩარევა განხილულ უნდა იქნას &gt;1-კვირიანი ადეკვატური ანტიბიოტიკოთერაპიის და მეტასტაზური ლოკუსების კონტროლის მიუხედავად  პერსისტიული კულტურის შემთხვევაში</t>
  </si>
  <si>
    <t>* სასწრაფო ქირურგიული ჩარევა განხილულ უნდა იქნას S. aureus-ით ან არა-HACEK გრამუარყოფითი ბაცილით გამოწვეული სარქვლის პროთეზის ენდოკარდიტის დროს</t>
  </si>
  <si>
    <t>ემბოლიზმის პრევენცია</t>
  </si>
  <si>
    <t>* სასწრაფო ოპერაცია რეკომენდებულია აორტის ან მიტრალური სარქვლის ენდოკარდიტის შემთხვევაში, ადეკვატური ანტიბიოტიკოთერაპიის მიუხედავად პერსისტიული =/&gt;10 მმ ზომის ვეგეტაციებით და ემბოლიზმის &gt;1 ეპიზოდით</t>
  </si>
  <si>
    <t>* სასწრაფო ქირურგიული ჩარევა რეკომენდებულია =/&gt;10 მმ ზომის ვეგეტაციის და ქირურგიული ჩარევის სხვა ჩვენების შემთხვევაში</t>
  </si>
  <si>
    <t>* სასწრაფო ქირურგიული ჩარევა შეიძლება განხილულ იქნას  აორტის ან მიტრალური სარქვლის ენდოკარდიტის შემთხვევაში, =/&gt;10 მმ ზომის ვეგეტაციით, დაბალი ქირურგიული რისკით  და სარქვლის მძიმე დისფუნქციის ან ემბოლიზმის კლინიკური მტკიცებულებების გარეშე.</t>
  </si>
  <si>
    <t>ინფექციური ენდოკარდიტის გართულებები</t>
  </si>
  <si>
    <t>* ინფექციური ენდოკარდიტის გართულებები</t>
  </si>
  <si>
    <t>ნევროლოგიური გართულებები</t>
  </si>
  <si>
    <t>* ინფექციურ ცერებრულ ანევრიზმაზე ეჭვის შემთხვევაში უნდა ჩატარდეს თავის ტვინის CT ცნ MRA</t>
  </si>
  <si>
    <t>* ოპტიმალური ანტიბიოტიკოთერაპიის მიუხედავად  დიდი ზომის, მზარდი ანევრიზმის და ინტრაკრანიული ინფექციური ანევრიზმის რუპტურის შემთხვევაში, რეკომენდებულია ნეიროქირურგიული ან ენდოვასკულური ჩარევა</t>
  </si>
  <si>
    <t>* ინფექციურ ანევრიზმაზე ეჭვის შემთხვევაში, მიუხედავად უარყოფითი არაინვაზიური ტექნიკისა, განხილულ უნდა ოქნას ინვაზიური ანგიოგრაფია</t>
  </si>
  <si>
    <t>* ემბოლიური ინსულტის შემთხვევაში განხილულ უნდა იქნას მექანიკური თრომექტომია, შესაბამისი რეკომენდაციების დაცვით</t>
  </si>
  <si>
    <t>* ინფექციური ენდოკარდიტით  განპირობებული ემბოლიური ინსულტის შემთხვევაში არ არის რეკომენდეული თრომბოლიზური თერაპია</t>
  </si>
  <si>
    <t>სრული ატრიოვენტრიკულური ბლოკი</t>
  </si>
  <si>
    <t>* სარქვლის პროთეზის ენდოკარდიტის დიაგნოსტიკური ალგორითმი</t>
  </si>
  <si>
    <t>ძვალკუნთოვანი მანიფესტაციები</t>
  </si>
  <si>
    <t>* ეპიკარდიული პეისმეიკერის დაუყოვნებელი იმპლანტაცია განხილულ უნდა იქნას სრული ატრიოვენტრიკულური ბლოკის შემთხვევაში, თუ არის პერსისტიული ბლოკის ერთი რომელიმე პრედიქტორიც კი: გამტარებლობის პრეოპერაციული დარღვევა, S. aureus ინფექცია, აორტის ბოლქიც აბსცესი, სამკარიანი სარქვლის ჩართულობა ან სარქვლოვანი ქირურგიის ანამნეზი.</t>
  </si>
  <si>
    <t>* სპონდილოდისციტის ანდა სეპტიური ართრიტის მქონე პაციენტებში, ინფექციური ენდოკარდიტის ტიპურ პათოგენებზე დადებითი სისხლის კულტურის შემთხვევაში, რეკომენებულია ექოკარდიოგრაფიის წარმოება, სეპტიური ენდოკარდიტის დიფერენცირების მიზნით</t>
  </si>
  <si>
    <t>* ძნელად სამკურალო მიკროორგანიზმებით გამოწვეულ ინფექციურ ენდოკარდითან ასოცირებული ოსტეოარტიკულური დაზიანების (გართულებული ვერტებრალური დესტრუქციით ან აბსცესით) შემთხვევაში განხლულ უნდა იქნას &gt;6-თვიანი ანტიბიოტიკოთერაპიის საკითხი</t>
  </si>
  <si>
    <t>* სპონდილოდისციტის და ვერტებრალური ოსტეომიელიტის სადიაგნოსტიკოდ რეკომენდებულა MRI ან PET/CT</t>
  </si>
  <si>
    <r>
      <t xml:space="preserve">* საქრვლის გეგმიური პროთეზირების ან სხვა სახის მასალის იმპლანტაციის წინ, </t>
    </r>
    <r>
      <rPr>
        <sz val="10"/>
        <color theme="1"/>
        <rFont val="Sylfaen"/>
        <family val="1"/>
      </rPr>
      <t>≥2-ით ადრე განხილულ უნდა იქნას სეფსისი პოტენციური წყაროს (მათ შორის, დენტალური წარმოშობის) ელიმინაცია;</t>
    </r>
  </si>
  <si>
    <t>* კორონარული ანატომიის პერიოპერაციული შეფასება</t>
  </si>
  <si>
    <t>კორონარული ანატომიის წინასაოპერაციო შეფასება</t>
  </si>
  <si>
    <t>* ჰემოდინამიკურად სტაბილურ პაციენტებში, აორტის სარქვლის ვეგატაციით დ კორონარული არტერიების დაავადების მაღალი რისკით, ქირურგიული ჩარევის წინ რეკომედირებულია მრავალშრიანი, მაღალი გამომსახველობს კომპიუტერული ანგიოგრაფიული კორონარული ტომოგრაფიის ჩატარება</t>
  </si>
  <si>
    <t>* კორონარული არტერიების დაავადების მაღალი რისკის პაციენტებში, აორტის სარქვლის ვეგეტაციის გარეშე, წინასაოპერაციოდ რეკომენდებულია ინვაზიური კორონარული ანგიოგრაფიის ჩატარება</t>
  </si>
  <si>
    <t xml:space="preserve">* გადაუდებელ სიტუაციებში,  სარქველზე ქირურგიული ჩარევა შესაძლებელია განხილულ  იქნას კორონარული არტერიების ანატომიის პრეოპერაციული შეფასების გარეშე იმ პაციენტებშიც კი, რომელთაც აქვთ კორონარული არტერიების დაავადების მაღალი რისკი </t>
  </si>
  <si>
    <t>* პაციენტებში დადასტურებული კორონარული დაავადებით ან ობსტრუქციული კორონარული დაავადების მაღალი რისკით, შეიძლება განხილულ იქნას ინვაზიური კორონაროგრაფიის საკითხი, აორტის სარქვლის ვეგეტაციის არსებობის მიუხედავად</t>
  </si>
  <si>
    <t>სარქვლის ტიპის შერჩევა</t>
  </si>
  <si>
    <t>არამექანიკური სარქვლის პრეფერენციის კრიტერიუმები</t>
  </si>
  <si>
    <t>* ქირურგიული ჩარევა იშემიური ინსულტის გადატანიდან მცირე დროში</t>
  </si>
  <si>
    <t>* ინტრაკრანიული სისხლჩაქცევის კლინიკური მტკიცებულებები</t>
  </si>
  <si>
    <t>* რეპროდუქციული ასაკის ქალები</t>
  </si>
  <si>
    <t>* ცირკულაციის ხანგრძლივი მექანიკური მხარდაჭერის მაღალი ალაბათობა</t>
  </si>
  <si>
    <t>* ხანდაზმული ასაკი ან დაუძლურებული პაციენტი</t>
  </si>
  <si>
    <t>* პაციენტის ცუდი ან გაურკვეველი დამყოლობა</t>
  </si>
  <si>
    <t>* მოსალოდნელი გართულებები ან გახანგრძლივებული პოსტოპერაციული პერიოდი</t>
  </si>
  <si>
    <t>* პაციენტის პრეფერენციები</t>
  </si>
  <si>
    <t>* არამექანიკური სარქვლის პრეფერენციის კრიტერიუმები</t>
  </si>
  <si>
    <t>* ინფექციური ენდოკარდიტი და ინსულტი</t>
  </si>
  <si>
    <t>ცნობიერების მკვეთრი დათრგუნვა (Glasgow Coma Scale =/&lt;4 ან NIHSS.18)</t>
  </si>
  <si>
    <t>კონსერვატიული ან პალიატიური მკურნალობა</t>
  </si>
  <si>
    <t>შესაძლებელია ცნობიერების აღდგენა რეზიდუალური სიცოცხლის მისაღები ხარისხით?</t>
  </si>
  <si>
    <t>არის თუ არა კარდიოგენული შოკი?</t>
  </si>
  <si>
    <t>გაუკონტროლებელი ინფექცია, გულის უკმარისობა ან რეკურენტული ემბოლიზაციის მაღალი რისკი?</t>
  </si>
  <si>
    <t>არაქირურგიული მკურნალობის გაგრძელება</t>
  </si>
  <si>
    <t>რა ტიპის ინსულტია?</t>
  </si>
  <si>
    <t>იშემიური</t>
  </si>
  <si>
    <t>ჰემორაგიული</t>
  </si>
  <si>
    <t>სასწრაფო ოპერაცია</t>
  </si>
  <si>
    <t>ინტრაკრანიული ჰემორაგიის მოცულობა &lt;30 მლ ან NIHSS&lt;12</t>
  </si>
  <si>
    <t>ხშირი კონტროლი/მეთვალყურეობა, შესაძლებლობის შემთხვევაში, ოპერაციის გადადება 4 კვირით</t>
  </si>
  <si>
    <t>ინფექციური ენდოკარდიტი და ინსულტი</t>
  </si>
  <si>
    <t>ინფექციური ენდოკარდიტის რეციდივთან ასოცირებული ფაქტორები</t>
  </si>
  <si>
    <t>* ინფექციური ენდოკარდიტის რეციდივთან ასოცირებული ფაქტორები</t>
  </si>
  <si>
    <t>* არაადეკვატური ანტიბიოტიკოთერაპია</t>
  </si>
  <si>
    <t xml:space="preserve">* რეზისტენტული მიკროორგანიზმები (Brucella pp., Legionella spp., Chlamydia spp., Mycoplasma spp.,  Mycobacterium spp., Bartonella spp., C. burneti, სოკო) </t>
  </si>
  <si>
    <t>* S. aureus-ით  და Enterococcus spp.-ით განპირობებული ინფექციური ენდოკარდიტი</t>
  </si>
  <si>
    <t>* პოლიმიკრობული ინფექცია ინტრავნური ნარკოტიკების მომხმარებლებში</t>
  </si>
  <si>
    <t>* პერიანულარული გავრცელება</t>
  </si>
  <si>
    <t>* სარქვლის პროთეზის ენდოკარდიტი</t>
  </si>
  <si>
    <t>* ინფექციის პერსისტიული მეტასტაზირება (აბსცესები)</t>
  </si>
  <si>
    <t>* ანტიბიოტიკოთერაპიის მიმართ რეზისტენტობა</t>
  </si>
  <si>
    <t>* დადებითი სარქვლოვანი კულტურა</t>
  </si>
  <si>
    <t>* ჰიპერთერმიის პერსისტირება პოსტოპერაციუალდ მე-7 დღეს</t>
  </si>
  <si>
    <t>* თირკმლების ქრონიკული დაავადება, განსაკუთრებით, თირკმელჩანაცვლებითი თერაპია</t>
  </si>
  <si>
    <t>* მაღალი რისკის შემცველი ქცევა და ცუდი ამყოლობა</t>
  </si>
  <si>
    <t>* ცუდი ორალური ჰიგიენა</t>
  </si>
  <si>
    <t>იმპლანტირებულ კარდიოვასკულურ ელექტრონულ მოწყობილობასთან ასოცირებული  ინფექციური ენდოკარდიტის მართვა</t>
  </si>
  <si>
    <t>ანტიბიოტიკოთერაპია MRSA და გრამუარყოფითი ბაქტერიების გადაფარვით</t>
  </si>
  <si>
    <t>შესაძლებელია სარქვლის იზოლირებული ინფექციური ენდოკარდიტის არსებობა</t>
  </si>
  <si>
    <t>იმპლანტირებული კარდიოვასკულური ელექტრონული მოწყობილობის თვალსაჩინო ჩართულობა</t>
  </si>
  <si>
    <t xml:space="preserve">შეიძლება განხილულ იქნას იმპლანტირებული კარდიოვასკულური ელექტრონული მოწყობილობის ექსტრაქციის საკითხი </t>
  </si>
  <si>
    <t>რეკომენდებულია იმპლანტირებული კარდიოვასკულური ელექტრონული მოწყობილობის ექსტრაქცია</t>
  </si>
  <si>
    <t>არა ვეგეტაცია და არა S. aureus</t>
  </si>
  <si>
    <t>ვეგეტაცია ანდა S. aureus</t>
  </si>
  <si>
    <t>სეპტკური ემბოლია ან სარქვლის პროთეზი</t>
  </si>
  <si>
    <t>2-კვირიანი ანტიბიოტიკოთერაპია</t>
  </si>
  <si>
    <t>4-კვირიანი ანტიბიოტიკოთერაპია</t>
  </si>
  <si>
    <t>6-კვირიანი ანტიბიოტიკოთერაპია</t>
  </si>
  <si>
    <t>იმპლანტირებული კარდიოვასკულური ელექტრონული მოწყობილობის რეიმპლანტაცია, ვეგეტაციების არარსებობის, ინფექციის სიმპტომების/ნიშნების ალაგების და &gt;72 სთ-ის განმავლობაში ნეგატიური სისხლის კულტურის შემთხვევაში</t>
  </si>
  <si>
    <t>* მარჯენამხრივი ინფექციური ენდოკარდიტი</t>
  </si>
  <si>
    <t>მარჯვენამხრივი ინფექციური ენდოკარდიტი</t>
  </si>
  <si>
    <t>* მარჯვენამხრივი ინფექციური ენდოკარდიტის დროს ქირურგიული ჩარევა რეკომენდებულია დიურეტიკებისადმი რეფრაქტერული მწვავე, მძიმე ტრიკუსპიდური რეგურგიტაციით  განპირობებული მარჯვენაპარკუჭოვანი დისფუნქციის შემთხვევაში</t>
  </si>
  <si>
    <t>* მარჯვენამხრივი ინფექციური ენდოკარდიტის დროს ქირურგიული ჩარევა რეკომენდებულია პერსისტიული ვეგეტაციის შემთხვევაში, რომელსაც თან ახლავს რეკურენტული პულმონური ემბოლიზმის შემდგომი სუნთქვის უკმარისობა, ვენტილაცირიური მხარდაჭერის აუცილებლობით</t>
  </si>
  <si>
    <t>* მარჯვენამხრივი ინფექციური ენდოკარდიტის დროს ქირურგიული ჩარევა რეკომენდებულია რეკურენტული სეპტიკური პულმონური ემბოლიზმის შემდგომი დიდი ზომის (&gt;20 მმ) რეზიდუალური ტრიკუსპიდური ვეგეტაციის შემთხვევაში</t>
  </si>
  <si>
    <t>* მარჯვენამხრივი ინფექციური ენდოკარდიტის დროს ქირურგიული ჩარევა რეკომენდებულია მარცხენამხრივი სტრუქტურების თანმხლები ჩართულობის შემთხვევაში</t>
  </si>
  <si>
    <t>* შესაძლებლობის შემთხვევაში, სამკარიანი სარქვლის ჩანაცვლების მაგივრად შეიძლება განხილულ იქნას სარქვლის პლასტიკა</t>
  </si>
  <si>
    <t>* მარჯვენამხრივი ინფექციური ენდოკარდიტის დროს ქირურგიული ჩარევა შეიძლება განხილულ იქნას ერთკვირიანი ადეკვატური ანტიბიოტიკოთერაპიის მიუხედავად, პერსისტიული ბაქტერიემიით/სეფსისით</t>
  </si>
  <si>
    <t>* სამკარიან სარქველზე ქირურგიული ინტერვენციის შემთხვევაში, შეიძლება განხილუ ლ  იქნეს ეპიკარდიული პეისინგის პროფილაქტიკური განთავსების საკითხი</t>
  </si>
  <si>
    <t>* მაღალი ქირურგიული რისკის პაციენტებში შეიძლება განხილულ იქნას მარჯვენა წინაგულის სეპტიკური მასების ასპირაცია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</si>
</sst>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Sylfaen"/>
      <family val="2"/>
      <charset val="1"/>
      <scheme val="minor"/>
    </font>
    <font>
      <sz val="11"/>
      <color theme="0"/>
      <name val="Sylfaen"/>
      <family val="2"/>
      <charset val="1"/>
      <scheme val="minor"/>
    </font>
    <font>
      <sz val="10"/>
      <color theme="1"/>
      <name val="Calibri"/>
      <family val="2"/>
    </font>
    <font>
      <b/>
      <sz val="11"/>
      <color theme="1"/>
      <name val="Sylfaen"/>
      <family val="1"/>
      <scheme val="minor"/>
    </font>
    <font>
      <b/>
      <sz val="12"/>
      <color theme="1"/>
      <name val="Sylfaen"/>
      <family val="1"/>
      <scheme val="minor"/>
    </font>
    <font>
      <u/>
      <sz val="11"/>
      <color theme="10"/>
      <name val="Sylfaen"/>
      <family val="2"/>
      <charset val="1"/>
      <scheme val="minor"/>
    </font>
    <font>
      <b/>
      <sz val="14"/>
      <name val="Calibri"/>
      <family val="2"/>
    </font>
    <font>
      <sz val="11"/>
      <color theme="1"/>
      <name val="Calibri"/>
      <family val="2"/>
    </font>
    <font>
      <b/>
      <sz val="11"/>
      <color theme="0"/>
      <name val="Calibri"/>
      <family val="2"/>
    </font>
    <font>
      <b/>
      <sz val="11"/>
      <color theme="1"/>
      <name val="Calibri"/>
      <family val="2"/>
    </font>
    <font>
      <i/>
      <sz val="10"/>
      <color rgb="FFFF3300"/>
      <name val="Calibri"/>
      <family val="2"/>
    </font>
    <font>
      <sz val="11"/>
      <color theme="0"/>
      <name val="Calibri"/>
      <family val="2"/>
    </font>
    <font>
      <sz val="11"/>
      <color rgb="FFFF0000"/>
      <name val="Calibri"/>
      <family val="2"/>
    </font>
    <font>
      <sz val="11"/>
      <name val="Calibri"/>
      <family val="2"/>
    </font>
    <font>
      <u/>
      <sz val="11"/>
      <color theme="10"/>
      <name val="Calibri"/>
      <family val="2"/>
    </font>
    <font>
      <sz val="8"/>
      <color rgb="FF000000"/>
      <name val="Sylfaen"/>
      <family val="1"/>
    </font>
    <font>
      <sz val="11"/>
      <color theme="1"/>
      <name val="Sylfaen"/>
      <family val="1"/>
      <scheme val="minor"/>
    </font>
    <font>
      <sz val="9"/>
      <color theme="1"/>
      <name val="Calibri"/>
      <family val="2"/>
    </font>
    <font>
      <sz val="11"/>
      <color theme="0"/>
      <name val="Calibri"/>
      <family val="2"/>
      <charset val="1"/>
    </font>
    <font>
      <sz val="11"/>
      <color theme="0"/>
      <name val="Sylfaen"/>
      <family val="1"/>
    </font>
    <font>
      <sz val="12"/>
      <color theme="1"/>
      <name val="Calibri"/>
      <family val="2"/>
    </font>
    <font>
      <sz val="11"/>
      <color theme="9" tint="-0.249977111117893"/>
      <name val="Calibri"/>
      <family val="2"/>
    </font>
    <font>
      <vertAlign val="superscript"/>
      <sz val="11"/>
      <color theme="0"/>
      <name val="Calibri"/>
      <family val="2"/>
    </font>
    <font>
      <sz val="10"/>
      <color rgb="FFFF0000"/>
      <name val="Calibri"/>
      <family val="2"/>
    </font>
    <font>
      <b/>
      <sz val="10"/>
      <color theme="1"/>
      <name val="Calibri"/>
      <family val="2"/>
    </font>
    <font>
      <u/>
      <sz val="10"/>
      <color theme="10"/>
      <name val="Sylfaen"/>
      <family val="2"/>
      <charset val="1"/>
      <scheme val="minor"/>
    </font>
    <font>
      <sz val="10"/>
      <color theme="1"/>
      <name val="Sylfaen"/>
      <family val="2"/>
      <charset val="1"/>
      <scheme val="minor"/>
    </font>
    <font>
      <sz val="10"/>
      <color theme="1"/>
      <name val="Sylfaen"/>
      <family val="1"/>
      <scheme val="minor"/>
    </font>
    <font>
      <sz val="10"/>
      <color theme="1"/>
      <name val="Sylfaen"/>
      <family val="1"/>
    </font>
    <font>
      <sz val="10"/>
      <color rgb="FFFF0000"/>
      <name val="Sylfaen"/>
      <family val="1"/>
      <scheme val="minor"/>
    </font>
    <font>
      <u/>
      <sz val="9"/>
      <color theme="10"/>
      <name val="Calibri"/>
      <family val="2"/>
    </font>
    <font>
      <b/>
      <sz val="14"/>
      <name val="Sylfaen"/>
      <family val="1"/>
      <scheme val="minor"/>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0B7B6"/>
        <bgColor indexed="64"/>
      </patternFill>
    </fill>
    <fill>
      <patternFill patternType="solid">
        <fgColor theme="5"/>
        <bgColor indexed="64"/>
      </patternFill>
    </fill>
    <fill>
      <patternFill patternType="solid">
        <fgColor rgb="FFF9D1B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23">
    <xf numFmtId="0" fontId="0" fillId="0" borderId="0" xfId="0"/>
    <xf numFmtId="0" fontId="2" fillId="2" borderId="0" xfId="0" applyFont="1" applyFill="1"/>
    <xf numFmtId="0" fontId="0" fillId="2" borderId="0" xfId="0" applyFill="1" applyAlignment="1">
      <alignment vertical="center"/>
    </xf>
    <xf numFmtId="0" fontId="0" fillId="2" borderId="0" xfId="0" applyFill="1" applyAlignment="1">
      <alignment horizontal="left" vertical="center"/>
    </xf>
    <xf numFmtId="0" fontId="7" fillId="2" borderId="0" xfId="0" applyFont="1" applyFill="1" applyAlignment="1">
      <alignment vertical="center"/>
    </xf>
    <xf numFmtId="0" fontId="7" fillId="7" borderId="0" xfId="0" applyFont="1" applyFill="1" applyAlignment="1">
      <alignment vertical="center"/>
    </xf>
    <xf numFmtId="0" fontId="9" fillId="2" borderId="0" xfId="0" applyFont="1" applyFill="1" applyAlignment="1">
      <alignment vertical="center"/>
    </xf>
    <xf numFmtId="0" fontId="7" fillId="2" borderId="3" xfId="0" applyFont="1" applyFill="1" applyBorder="1" applyAlignment="1">
      <alignment horizontal="center" vertical="center"/>
    </xf>
    <xf numFmtId="0" fontId="7" fillId="2" borderId="3" xfId="0" applyFont="1" applyFill="1" applyBorder="1" applyAlignment="1">
      <alignment vertical="center"/>
    </xf>
    <xf numFmtId="0" fontId="7" fillId="8" borderId="3" xfId="0" applyFont="1" applyFill="1" applyBorder="1" applyAlignment="1" applyProtection="1">
      <alignment horizontal="center" vertical="center"/>
      <protection locked="0"/>
    </xf>
    <xf numFmtId="0" fontId="11" fillId="2" borderId="0" xfId="0" applyFont="1" applyFill="1" applyAlignment="1">
      <alignment vertical="center"/>
    </xf>
    <xf numFmtId="0" fontId="11" fillId="2" borderId="0" xfId="0" applyFont="1" applyFill="1" applyAlignment="1" applyProtection="1">
      <alignment vertical="center"/>
      <protection locked="0"/>
    </xf>
    <xf numFmtId="0" fontId="12" fillId="2" borderId="0" xfId="0" applyFont="1" applyFill="1" applyAlignment="1">
      <alignment vertical="center"/>
    </xf>
    <xf numFmtId="0" fontId="0" fillId="2" borderId="0" xfId="0" applyFill="1" applyAlignment="1" applyProtection="1">
      <alignment vertical="center"/>
      <protection locked="0"/>
    </xf>
    <xf numFmtId="0" fontId="4" fillId="2" borderId="0" xfId="0" applyFont="1" applyFill="1" applyAlignment="1">
      <alignment vertical="center"/>
    </xf>
    <xf numFmtId="0" fontId="4" fillId="2" borderId="0" xfId="0" applyFont="1" applyFill="1" applyAlignment="1">
      <alignment horizontal="right" vertical="center"/>
    </xf>
    <xf numFmtId="0" fontId="4" fillId="2" borderId="0" xfId="0" applyFont="1" applyFill="1" applyAlignment="1">
      <alignment horizontal="left" vertical="center"/>
    </xf>
    <xf numFmtId="0" fontId="1" fillId="2" borderId="0" xfId="0" applyFont="1" applyFill="1" applyAlignment="1">
      <alignment vertical="center"/>
    </xf>
    <xf numFmtId="0" fontId="1" fillId="2" borderId="0" xfId="0" applyFont="1" applyFill="1" applyAlignment="1" applyProtection="1">
      <alignment vertical="center"/>
      <protection locked="0"/>
    </xf>
    <xf numFmtId="0" fontId="7" fillId="2" borderId="5" xfId="0" applyFont="1" applyFill="1" applyBorder="1" applyAlignment="1">
      <alignment vertical="center"/>
    </xf>
    <xf numFmtId="0" fontId="7" fillId="2" borderId="6" xfId="0" applyFont="1" applyFill="1" applyBorder="1" applyAlignment="1">
      <alignment vertical="center"/>
    </xf>
    <xf numFmtId="0" fontId="7" fillId="2" borderId="10" xfId="0" applyFont="1" applyFill="1" applyBorder="1" applyAlignment="1">
      <alignment vertical="center"/>
    </xf>
    <xf numFmtId="0" fontId="7" fillId="2" borderId="12" xfId="0" applyFont="1" applyFill="1" applyBorder="1" applyAlignment="1">
      <alignment vertical="center"/>
    </xf>
    <xf numFmtId="0" fontId="7" fillId="9" borderId="5" xfId="0" applyFont="1" applyFill="1" applyBorder="1" applyAlignment="1">
      <alignment vertical="center"/>
    </xf>
    <xf numFmtId="0" fontId="7" fillId="9" borderId="6" xfId="0" applyFont="1" applyFill="1" applyBorder="1" applyAlignment="1">
      <alignment vertical="center"/>
    </xf>
    <xf numFmtId="0" fontId="7" fillId="9" borderId="2" xfId="0" applyFont="1" applyFill="1" applyBorder="1" applyAlignment="1">
      <alignment vertical="center"/>
    </xf>
    <xf numFmtId="0" fontId="7" fillId="9" borderId="8" xfId="0" applyFont="1" applyFill="1" applyBorder="1" applyAlignment="1">
      <alignment vertical="center"/>
    </xf>
    <xf numFmtId="0" fontId="13" fillId="2" borderId="0" xfId="0" applyFont="1" applyFill="1" applyAlignment="1">
      <alignment vertical="center"/>
    </xf>
    <xf numFmtId="0" fontId="9" fillId="9" borderId="4" xfId="0" applyFont="1" applyFill="1" applyBorder="1" applyAlignment="1">
      <alignment vertical="center"/>
    </xf>
    <xf numFmtId="0" fontId="9" fillId="9" borderId="7" xfId="0" applyFont="1" applyFill="1" applyBorder="1" applyAlignment="1">
      <alignment vertical="center"/>
    </xf>
    <xf numFmtId="0" fontId="14" fillId="2" borderId="0" xfId="1" applyFont="1" applyFill="1" applyAlignment="1">
      <alignment vertical="center"/>
    </xf>
    <xf numFmtId="0" fontId="7" fillId="2" borderId="0" xfId="0" applyFont="1" applyFill="1" applyAlignment="1">
      <alignment horizontal="center" vertical="center"/>
    </xf>
    <xf numFmtId="0" fontId="7" fillId="2" borderId="0" xfId="0" applyFont="1" applyFill="1" applyAlignment="1">
      <alignment horizontal="left" vertical="center"/>
    </xf>
    <xf numFmtId="0" fontId="7" fillId="2" borderId="0" xfId="0" applyFont="1" applyFill="1" applyAlignment="1">
      <alignment vertical="center" wrapText="1"/>
    </xf>
    <xf numFmtId="0" fontId="7" fillId="2" borderId="0" xfId="0" applyFont="1" applyFill="1" applyAlignment="1" applyProtection="1">
      <alignment vertical="center"/>
      <protection locked="0"/>
    </xf>
    <xf numFmtId="0" fontId="3" fillId="2" borderId="0" xfId="0" applyFont="1" applyFill="1" applyAlignment="1">
      <alignment vertical="center"/>
    </xf>
    <xf numFmtId="0" fontId="16" fillId="2" borderId="0" xfId="0" applyFont="1" applyFill="1" applyAlignment="1">
      <alignment vertical="center"/>
    </xf>
    <xf numFmtId="0" fontId="1" fillId="2" borderId="0" xfId="0" applyFont="1" applyFill="1" applyAlignment="1" applyProtection="1">
      <alignment horizontal="center" vertical="center"/>
      <protection locked="0"/>
    </xf>
    <xf numFmtId="0" fontId="1" fillId="2" borderId="0" xfId="0" applyFont="1" applyFill="1" applyAlignment="1">
      <alignment horizontal="center" vertical="center"/>
    </xf>
    <xf numFmtId="0" fontId="17" fillId="2" borderId="0" xfId="0" applyFont="1" applyFill="1"/>
    <xf numFmtId="0" fontId="11" fillId="2" borderId="0" xfId="0" applyFont="1" applyFill="1" applyAlignment="1" applyProtection="1">
      <alignment horizontal="center" vertical="center"/>
      <protection locked="0"/>
    </xf>
    <xf numFmtId="0" fontId="11" fillId="2" borderId="0" xfId="0" applyFont="1" applyFill="1" applyAlignment="1">
      <alignment horizontal="center" vertical="center"/>
    </xf>
    <xf numFmtId="0" fontId="18" fillId="2" borderId="0" xfId="0" applyFont="1" applyFill="1" applyAlignment="1">
      <alignment vertical="center"/>
    </xf>
    <xf numFmtId="0" fontId="2" fillId="2" borderId="0" xfId="0" applyFont="1" applyFill="1" applyAlignment="1">
      <alignment vertical="center"/>
    </xf>
    <xf numFmtId="0" fontId="2" fillId="2" borderId="4" xfId="0" applyFont="1" applyFill="1" applyBorder="1" applyAlignment="1">
      <alignment vertical="center"/>
    </xf>
    <xf numFmtId="0" fontId="2" fillId="9" borderId="4" xfId="0" applyFont="1" applyFill="1" applyBorder="1" applyAlignment="1">
      <alignment vertical="center"/>
    </xf>
    <xf numFmtId="0" fontId="2" fillId="2" borderId="9" xfId="0" applyFont="1" applyFill="1" applyBorder="1" applyAlignment="1">
      <alignment vertical="center"/>
    </xf>
    <xf numFmtId="0" fontId="2" fillId="2" borderId="11" xfId="0" applyFont="1" applyFill="1" applyBorder="1" applyAlignment="1">
      <alignment vertical="center"/>
    </xf>
    <xf numFmtId="0" fontId="27" fillId="2" borderId="0" xfId="0" applyFont="1" applyFill="1" applyAlignment="1">
      <alignment vertical="center"/>
    </xf>
    <xf numFmtId="0" fontId="29" fillId="2" borderId="0" xfId="0" applyFont="1" applyFill="1" applyAlignment="1">
      <alignment vertical="center"/>
    </xf>
    <xf numFmtId="0" fontId="23" fillId="2" borderId="0" xfId="0" applyFont="1" applyFill="1" applyAlignment="1">
      <alignment vertical="center"/>
    </xf>
    <xf numFmtId="0" fontId="2" fillId="5" borderId="0" xfId="0" applyFont="1" applyFill="1" applyAlignment="1">
      <alignment vertical="center"/>
    </xf>
    <xf numFmtId="0" fontId="2" fillId="7" borderId="0" xfId="0" applyFont="1" applyFill="1" applyAlignment="1">
      <alignment vertical="center"/>
    </xf>
    <xf numFmtId="0" fontId="26" fillId="2" borderId="0" xfId="0" applyFont="1" applyFill="1" applyAlignment="1">
      <alignment horizontal="left" vertical="center"/>
    </xf>
    <xf numFmtId="0" fontId="26" fillId="2" borderId="0" xfId="0" applyFont="1" applyFill="1" applyAlignment="1">
      <alignment vertical="center"/>
    </xf>
    <xf numFmtId="0" fontId="7" fillId="2" borderId="0" xfId="0" applyFont="1" applyFill="1" applyAlignment="1">
      <alignment horizontal="right" vertical="center"/>
    </xf>
    <xf numFmtId="0" fontId="30" fillId="2" borderId="0" xfId="1" applyFont="1" applyFill="1" applyAlignment="1">
      <alignment horizontal="left" vertical="center"/>
    </xf>
    <xf numFmtId="0" fontId="30" fillId="2" borderId="0" xfId="1" applyFont="1" applyFill="1" applyAlignment="1">
      <alignment horizontal="left" vertical="center"/>
    </xf>
    <xf numFmtId="0" fontId="0" fillId="2" borderId="1" xfId="0" applyFill="1" applyBorder="1" applyAlignment="1">
      <alignment horizontal="left" vertical="center"/>
    </xf>
    <xf numFmtId="0" fontId="3" fillId="9" borderId="1" xfId="0" applyFont="1" applyFill="1" applyBorder="1" applyAlignment="1">
      <alignment horizontal="left" vertical="center" wrapText="1"/>
    </xf>
    <xf numFmtId="0" fontId="6" fillId="3" borderId="0" xfId="1" applyFont="1" applyFill="1" applyAlignment="1">
      <alignment horizontal="left" vertical="center"/>
    </xf>
    <xf numFmtId="0" fontId="26" fillId="2" borderId="0" xfId="0" applyFont="1" applyFill="1" applyAlignment="1">
      <alignment horizontal="left" vertical="center" wrapText="1"/>
    </xf>
    <xf numFmtId="0" fontId="8" fillId="4" borderId="0" xfId="0" applyFont="1" applyFill="1" applyAlignment="1">
      <alignment horizontal="left" vertical="center"/>
    </xf>
    <xf numFmtId="0" fontId="2" fillId="5" borderId="0" xfId="0" applyFont="1" applyFill="1" applyAlignment="1">
      <alignment horizontal="left" vertical="center" wrapText="1"/>
    </xf>
    <xf numFmtId="0" fontId="8" fillId="6" borderId="0" xfId="0" applyFont="1" applyFill="1" applyAlignment="1">
      <alignment horizontal="left" vertical="center"/>
    </xf>
    <xf numFmtId="0" fontId="7" fillId="2" borderId="2" xfId="0" applyFont="1" applyFill="1" applyBorder="1" applyAlignment="1">
      <alignment horizontal="center" vertical="center"/>
    </xf>
    <xf numFmtId="0" fontId="7" fillId="2" borderId="0" xfId="0" applyFont="1" applyFill="1" applyAlignment="1">
      <alignment horizontal="center" vertical="center"/>
    </xf>
    <xf numFmtId="0" fontId="10" fillId="2" borderId="0" xfId="0" applyFont="1" applyFill="1" applyAlignment="1">
      <alignment horizontal="left" vertical="center" wrapText="1"/>
    </xf>
    <xf numFmtId="0" fontId="7"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2" fillId="2" borderId="0" xfId="0" applyFont="1" applyFill="1" applyAlignment="1">
      <alignment horizontal="left" vertical="center" wrapText="1"/>
    </xf>
    <xf numFmtId="0" fontId="6" fillId="3" borderId="0" xfId="1" applyFont="1" applyFill="1" applyAlignment="1">
      <alignment horizontal="left" vertical="center" wrapText="1"/>
    </xf>
    <xf numFmtId="0" fontId="27" fillId="2" borderId="0" xfId="0" applyFont="1" applyFill="1" applyAlignment="1">
      <alignment horizontal="left" vertical="center" wrapText="1"/>
    </xf>
    <xf numFmtId="0" fontId="26" fillId="2" borderId="1" xfId="0" applyFont="1" applyFill="1" applyBorder="1" applyAlignment="1">
      <alignment horizontal="left" vertical="center" wrapText="1"/>
    </xf>
    <xf numFmtId="0" fontId="26" fillId="2" borderId="1" xfId="0" applyFont="1" applyFill="1" applyBorder="1" applyAlignment="1">
      <alignment horizontal="left" vertical="center"/>
    </xf>
    <xf numFmtId="0" fontId="3" fillId="9" borderId="1" xfId="0" applyFont="1" applyFill="1" applyBorder="1" applyAlignment="1">
      <alignment horizontal="center" vertical="center"/>
    </xf>
    <xf numFmtId="0" fontId="4" fillId="2" borderId="0" xfId="0" applyFont="1" applyFill="1" applyAlignment="1">
      <alignment horizontal="center" vertical="center"/>
    </xf>
    <xf numFmtId="0" fontId="0" fillId="2" borderId="0" xfId="0" applyFill="1" applyAlignment="1">
      <alignment horizontal="center" vertical="center" wrapText="1"/>
    </xf>
    <xf numFmtId="0" fontId="0" fillId="2" borderId="0" xfId="0" applyFill="1" applyAlignment="1">
      <alignment horizontal="right" vertical="center" wrapText="1"/>
    </xf>
    <xf numFmtId="0" fontId="0" fillId="2" borderId="0" xfId="0" applyFill="1" applyAlignment="1">
      <alignment horizontal="left" vertical="center" wrapText="1"/>
    </xf>
    <xf numFmtId="0" fontId="0" fillId="2" borderId="0" xfId="0" applyFill="1" applyAlignment="1">
      <alignment horizontal="center" vertical="center"/>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xf>
    <xf numFmtId="0" fontId="9" fillId="9" borderId="1"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9" fillId="10" borderId="1" xfId="0" applyFont="1" applyFill="1" applyBorder="1" applyAlignment="1">
      <alignment horizontal="left" vertical="center"/>
    </xf>
    <xf numFmtId="0" fontId="9" fillId="2" borderId="0" xfId="0" applyFont="1" applyFill="1" applyAlignment="1">
      <alignment horizontal="center" vertical="center"/>
    </xf>
    <xf numFmtId="0" fontId="2" fillId="2" borderId="9" xfId="0" applyFont="1" applyFill="1" applyBorder="1" applyAlignment="1">
      <alignment horizontal="left" vertical="center"/>
    </xf>
    <xf numFmtId="0" fontId="2" fillId="2" borderId="0" xfId="0" applyFont="1" applyFill="1" applyAlignment="1">
      <alignment horizontal="left" vertical="center"/>
    </xf>
    <xf numFmtId="0" fontId="2" fillId="2" borderId="10" xfId="0" applyFont="1" applyFill="1" applyBorder="1" applyAlignment="1">
      <alignment horizontal="left" vertical="center"/>
    </xf>
    <xf numFmtId="0" fontId="2" fillId="2" borderId="7" xfId="0" applyFont="1" applyFill="1" applyBorder="1" applyAlignment="1">
      <alignment horizontal="left" vertical="center"/>
    </xf>
    <xf numFmtId="0" fontId="2" fillId="2" borderId="2"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7" fillId="2" borderId="0" xfId="0" applyFont="1" applyFill="1" applyAlignment="1">
      <alignment horizontal="left" vertical="center" wrapText="1"/>
    </xf>
    <xf numFmtId="0" fontId="5" fillId="2" borderId="0" xfId="1" applyFill="1" applyAlignment="1">
      <alignment horizontal="center" vertical="center"/>
    </xf>
    <xf numFmtId="0" fontId="14" fillId="2" borderId="0" xfId="1" applyFont="1" applyFill="1" applyAlignment="1">
      <alignment horizontal="center" vertical="center"/>
    </xf>
    <xf numFmtId="0" fontId="7" fillId="2" borderId="0" xfId="0" applyFont="1" applyFill="1" applyAlignment="1">
      <alignment horizontal="center" vertical="center" wrapText="1"/>
    </xf>
    <xf numFmtId="0" fontId="7" fillId="2" borderId="0" xfId="0" applyFont="1" applyFill="1" applyAlignment="1">
      <alignment horizontal="center" vertical="top" wrapText="1"/>
    </xf>
    <xf numFmtId="0" fontId="24" fillId="9" borderId="1" xfId="0" applyFont="1" applyFill="1" applyBorder="1" applyAlignment="1">
      <alignment horizontal="left" vertical="center"/>
    </xf>
    <xf numFmtId="0" fontId="25" fillId="2" borderId="1" xfId="1" applyFont="1" applyFill="1" applyBorder="1" applyAlignment="1">
      <alignment horizontal="left" vertical="center"/>
    </xf>
    <xf numFmtId="0" fontId="7" fillId="9" borderId="1" xfId="0" applyFont="1" applyFill="1" applyBorder="1" applyAlignment="1">
      <alignment horizontal="center" vertical="center"/>
    </xf>
    <xf numFmtId="0" fontId="2" fillId="2" borderId="4" xfId="0" applyFont="1" applyFill="1" applyBorder="1" applyAlignment="1">
      <alignment horizontal="left" vertical="center" wrapText="1"/>
    </xf>
    <xf numFmtId="0" fontId="11" fillId="2" borderId="0" xfId="0" applyFont="1" applyFill="1" applyAlignment="1">
      <alignment horizontal="center" vertical="center"/>
    </xf>
    <xf numFmtId="0" fontId="12" fillId="2" borderId="0" xfId="0" applyFont="1" applyFill="1" applyAlignment="1">
      <alignment horizontal="right" vertical="center" wrapText="1"/>
    </xf>
    <xf numFmtId="0" fontId="12" fillId="2" borderId="0" xfId="0" applyFont="1" applyFill="1" applyAlignment="1">
      <alignment horizontal="center" vertical="center" wrapText="1"/>
    </xf>
    <xf numFmtId="0" fontId="21" fillId="2" borderId="0" xfId="0" applyFont="1" applyFill="1" applyAlignment="1">
      <alignment horizontal="center" vertical="center" wrapText="1"/>
    </xf>
    <xf numFmtId="0" fontId="20" fillId="2" borderId="0" xfId="0" applyFont="1" applyFill="1" applyAlignment="1">
      <alignment horizontal="center" vertical="center"/>
    </xf>
    <xf numFmtId="0" fontId="7" fillId="2" borderId="0" xfId="0" applyFont="1" applyFill="1" applyAlignment="1">
      <alignment horizontal="left" vertical="center"/>
    </xf>
    <xf numFmtId="0" fontId="7" fillId="2" borderId="0" xfId="0" applyFont="1" applyFill="1" applyAlignment="1">
      <alignment horizontal="right" vertical="center" wrapText="1"/>
    </xf>
    <xf numFmtId="0" fontId="9" fillId="2" borderId="0" xfId="0" applyFont="1" applyFill="1" applyAlignment="1">
      <alignment horizontal="left" vertical="center"/>
    </xf>
    <xf numFmtId="0" fontId="23" fillId="2" borderId="1" xfId="0" applyFont="1" applyFill="1" applyBorder="1" applyAlignment="1">
      <alignment horizontal="left" vertical="center"/>
    </xf>
    <xf numFmtId="0" fontId="13" fillId="2" borderId="0" xfId="0" applyFont="1" applyFill="1" applyAlignment="1">
      <alignment horizontal="center" vertical="center"/>
    </xf>
    <xf numFmtId="0" fontId="31" fillId="3" borderId="0" xfId="1" applyFont="1" applyFill="1" applyAlignment="1">
      <alignment horizontal="left" vertical="center" wrapText="1"/>
    </xf>
  </cellXfs>
  <cellStyles count="2">
    <cellStyle name="Hyperlink" xfId="1" builtinId="8"/>
    <cellStyle name="Normal" xfId="0" builtinId="0"/>
  </cellStyles>
  <dxfs count="42">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left style="thin">
          <color auto="1"/>
        </left>
        <vertical/>
        <horizontal/>
      </border>
    </dxf>
    <dxf>
      <border>
        <bottom style="thin">
          <color auto="1"/>
        </bottom>
        <vertical/>
        <horizontal/>
      </border>
    </dxf>
    <dxf>
      <border>
        <bottom style="thin">
          <color auto="1"/>
        </bottom>
        <vertical/>
        <horizontal/>
      </border>
    </dxf>
    <dxf>
      <border>
        <bottom style="thin">
          <color auto="1"/>
        </bottom>
        <vertical/>
        <horizontal/>
      </border>
    </dxf>
    <dxf>
      <fill>
        <patternFill>
          <bgColor theme="0" tint="-4.9989318521683403E-2"/>
        </patternFill>
      </fill>
    </dxf>
    <dxf>
      <border>
        <bottom style="thin">
          <color auto="1"/>
        </bottom>
        <vertical/>
        <horizontal/>
      </border>
    </dxf>
    <dxf>
      <border>
        <bottom style="thin">
          <color auto="1"/>
        </bottom>
        <vertical/>
        <horizontal/>
      </border>
    </dxf>
    <dxf>
      <border>
        <left style="thin">
          <color auto="1"/>
        </left>
        <vertical/>
        <horizontal/>
      </border>
    </dxf>
    <dxf>
      <border>
        <bottom style="thin">
          <color auto="1"/>
        </bottom>
        <vertical/>
        <horizontal/>
      </border>
    </dxf>
    <dxf>
      <border>
        <bottom style="thin">
          <color auto="1"/>
        </bottom>
        <vertical/>
        <horizontal/>
      </border>
    </dxf>
    <dxf>
      <font>
        <color rgb="FFFF0000"/>
      </font>
    </dxf>
    <dxf>
      <fill>
        <patternFill>
          <bgColor rgb="FFFFFF00"/>
        </patternFill>
      </fill>
    </dxf>
    <dxf>
      <fill>
        <patternFill>
          <bgColor rgb="FFFFFF00"/>
        </patternFill>
      </fill>
    </dxf>
    <dxf>
      <fill>
        <patternFill>
          <bgColor theme="9" tint="0.59996337778862885"/>
        </patternFill>
      </fill>
    </dxf>
    <dxf>
      <border>
        <bottom style="thin">
          <color auto="1"/>
        </bottom>
        <vertical/>
        <horizontal/>
      </border>
    </dxf>
    <dxf>
      <fill>
        <patternFill>
          <bgColor theme="7" tint="0.79998168889431442"/>
        </patternFill>
      </fill>
    </dxf>
    <dxf>
      <fill>
        <patternFill>
          <bgColor theme="9" tint="0.59996337778862885"/>
        </patternFill>
      </fill>
    </dxf>
    <dxf>
      <border>
        <bottom style="thin">
          <color auto="1"/>
        </bottom>
        <vertical/>
        <horizontal/>
      </border>
    </dxf>
    <dxf>
      <font>
        <color rgb="FFFF0000"/>
      </font>
    </dxf>
    <dxf>
      <font>
        <color theme="5" tint="-0.24994659260841701"/>
      </font>
    </dxf>
    <dxf>
      <font>
        <color theme="9" tint="-0.24994659260841701"/>
      </font>
    </dxf>
    <dxf>
      <fill>
        <patternFill>
          <bgColor theme="5" tint="0.59996337778862885"/>
        </patternFill>
      </fill>
    </dxf>
    <dxf>
      <font>
        <color rgb="FFFF0000"/>
      </font>
    </dxf>
    <dxf>
      <font>
        <color theme="5" tint="-0.24994659260841701"/>
      </font>
    </dxf>
    <dxf>
      <font>
        <color theme="9" tint="-0.24994659260841701"/>
      </font>
    </dxf>
    <dxf>
      <font>
        <color rgb="FFFF0000"/>
      </font>
    </dxf>
    <dxf>
      <font>
        <color theme="5" tint="-0.24994659260841701"/>
      </font>
    </dxf>
    <dxf>
      <font>
        <color theme="9" tint="-0.24994659260841701"/>
      </font>
    </dxf>
    <dxf>
      <font>
        <color theme="0"/>
      </font>
      <fill>
        <patternFill>
          <bgColor rgb="FFFF0000"/>
        </patternFill>
      </fill>
    </dxf>
    <dxf>
      <font>
        <color theme="0"/>
      </font>
      <fill>
        <patternFill>
          <bgColor theme="5"/>
        </patternFill>
      </fill>
    </dxf>
    <dxf>
      <fill>
        <patternFill>
          <bgColor theme="9" tint="0.39994506668294322"/>
        </patternFill>
      </fill>
    </dxf>
    <dxf>
      <border>
        <bottom style="thin">
          <color auto="1"/>
        </bottom>
        <vertical/>
        <horizontal/>
      </border>
    </dxf>
    <dxf>
      <border>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3300"/>
      <color rgb="FFF9D1B5"/>
      <color rgb="FFF0B7B6"/>
      <color rgb="FFE482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Radio" checked="Checked" firstButton="1" fmlaLink="$O$35" lockText="1" noThreeD="1"/>
</file>

<file path=xl/ctrlProps/ctrlProp10.xml><?xml version="1.0" encoding="utf-8"?>
<formControlPr xmlns="http://schemas.microsoft.com/office/spreadsheetml/2009/9/main" objectType="CheckBox" fmlaLink="$Q$21" lockText="1" noThreeD="1"/>
</file>

<file path=xl/ctrlProps/ctrlProp11.xml><?xml version="1.0" encoding="utf-8"?>
<formControlPr xmlns="http://schemas.microsoft.com/office/spreadsheetml/2009/9/main" objectType="CheckBox" fmlaLink="$Q$28" lockText="1" noThreeD="1"/>
</file>

<file path=xl/ctrlProps/ctrlProp12.xml><?xml version="1.0" encoding="utf-8"?>
<formControlPr xmlns="http://schemas.microsoft.com/office/spreadsheetml/2009/9/main" objectType="CheckBox" fmlaLink="$Q$32" lockText="1" noThreeD="1"/>
</file>

<file path=xl/ctrlProps/ctrlProp13.xml><?xml version="1.0" encoding="utf-8"?>
<formControlPr xmlns="http://schemas.microsoft.com/office/spreadsheetml/2009/9/main" objectType="Radio" firstButton="1" fmlaLink="$P$32"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lockText="1" noThreeD="1"/>
</file>

<file path=xl/ctrlProps/ctrlProp16.xml><?xml version="1.0" encoding="utf-8"?>
<formControlPr xmlns="http://schemas.microsoft.com/office/spreadsheetml/2009/9/main" objectType="Radio" checked="Checked" firstButton="1" fmlaLink="$O$45"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Drop" dropStyle="combo" dx="22" fmlaLink="$G$47" fmlaRange="$O$46:$O$49" noThreeD="1" sel="1" val="0"/>
</file>

<file path=xl/ctrlProps/ctrlProp19.xml><?xml version="1.0" encoding="utf-8"?>
<formControlPr xmlns="http://schemas.microsoft.com/office/spreadsheetml/2009/9/main" objectType="CheckBox" fmlaLink="$O$3"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fmlaLink="$O$4" lockText="1" noThreeD="1"/>
</file>

<file path=xl/ctrlProps/ctrlProp21.xml><?xml version="1.0" encoding="utf-8"?>
<formControlPr xmlns="http://schemas.microsoft.com/office/spreadsheetml/2009/9/main" objectType="Radio" checked="Checked" firstButton="1" fmlaLink="$O$6"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CheckBox" fmlaLink="$O$9" lockText="1" noThreeD="1"/>
</file>

<file path=xl/ctrlProps/ctrlProp24.xml><?xml version="1.0" encoding="utf-8"?>
<formControlPr xmlns="http://schemas.microsoft.com/office/spreadsheetml/2009/9/main" objectType="CheckBox" checked="Checked" fmlaLink="$O$3" lockText="1" noThreeD="1"/>
</file>

<file path=xl/ctrlProps/ctrlProp25.xml><?xml version="1.0" encoding="utf-8"?>
<formControlPr xmlns="http://schemas.microsoft.com/office/spreadsheetml/2009/9/main" objectType="CheckBox" fmlaLink="$O$4" lockText="1" noThreeD="1"/>
</file>

<file path=xl/ctrlProps/ctrlProp26.xml><?xml version="1.0" encoding="utf-8"?>
<formControlPr xmlns="http://schemas.microsoft.com/office/spreadsheetml/2009/9/main" objectType="Radio" checked="Checked" firstButton="1" fmlaLink="$O$6"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CheckBox" checked="Checked" fmlaLink="$O$9" lockText="1" noThreeD="1"/>
</file>

<file path=xl/ctrlProps/ctrlProp29.xml><?xml version="1.0" encoding="utf-8"?>
<formControlPr xmlns="http://schemas.microsoft.com/office/spreadsheetml/2009/9/main" objectType="Radio" checked="Checked" firstButton="1" fmlaLink="$O$6" lockText="1" noThreeD="1"/>
</file>

<file path=xl/ctrlProps/ctrlProp3.xml><?xml version="1.0" encoding="utf-8"?>
<formControlPr xmlns="http://schemas.microsoft.com/office/spreadsheetml/2009/9/main" objectType="Radio" checked="Checked" firstButton="1" fmlaLink="$O$4"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CheckBox" fmlaLink="$P$9" lockText="1" noThreeD="1"/>
</file>

<file path=xl/ctrlProps/ctrlProp32.xml><?xml version="1.0" encoding="utf-8"?>
<formControlPr xmlns="http://schemas.microsoft.com/office/spreadsheetml/2009/9/main" objectType="CheckBox" fmlaLink="$O$9" lockText="1" noThreeD="1"/>
</file>

<file path=xl/ctrlProps/ctrlProp33.xml><?xml version="1.0" encoding="utf-8"?>
<formControlPr xmlns="http://schemas.microsoft.com/office/spreadsheetml/2009/9/main" objectType="CheckBox" fmlaLink="$Q$9" lockText="1" noThreeD="1"/>
</file>

<file path=xl/ctrlProps/ctrlProp34.xml><?xml version="1.0" encoding="utf-8"?>
<formControlPr xmlns="http://schemas.microsoft.com/office/spreadsheetml/2009/9/main" objectType="Drop" dropStyle="combo" dx="22" fmlaLink="$D$4" fmlaRange="$O$2:$O$8" noThreeD="1" sel="1" val="0"/>
</file>

<file path=xl/ctrlProps/ctrlProp35.xml><?xml version="1.0" encoding="utf-8"?>
<formControlPr xmlns="http://schemas.microsoft.com/office/spreadsheetml/2009/9/main" objectType="Radio" firstButton="1" fmlaLink="$O$13"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CheckBox" fmlaLink="$O$15" lockText="1" noThreeD="1"/>
</file>

<file path=xl/ctrlProps/ctrlProp39.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checked="Checked" firstButton="1" fmlaLink="$O$4"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firstButton="1" fmlaLink="$O$4"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checked="Checked" lockText="1" noThreeD="1"/>
</file>

<file path=xl/ctrlProps/ctrlProp46.xml><?xml version="1.0" encoding="utf-8"?>
<formControlPr xmlns="http://schemas.microsoft.com/office/spreadsheetml/2009/9/main" objectType="Radio" firstButton="1" fmlaLink="$O$2"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Drop" dropStyle="combo" dx="22" fmlaLink="$N$6" fmlaRange="$Q$2:$Q$4" noThreeD="1" sel="1" val="0"/>
</file>

<file path=xl/ctrlProps/ctrlProp6.xml><?xml version="1.0" encoding="utf-8"?>
<formControlPr xmlns="http://schemas.microsoft.com/office/spreadsheetml/2009/9/main" objectType="CheckBox" fmlaLink="$Q$5" lockText="1" noThreeD="1"/>
</file>

<file path=xl/ctrlProps/ctrlProp7.xml><?xml version="1.0" encoding="utf-8"?>
<formControlPr xmlns="http://schemas.microsoft.com/office/spreadsheetml/2009/9/main" objectType="CheckBox" fmlaLink="$Q$13" lockText="1" noThreeD="1"/>
</file>

<file path=xl/ctrlProps/ctrlProp8.xml><?xml version="1.0" encoding="utf-8"?>
<formControlPr xmlns="http://schemas.microsoft.com/office/spreadsheetml/2009/9/main" objectType="CheckBox" fmlaLink="$Q$19" lockText="1" noThreeD="1"/>
</file>

<file path=xl/ctrlProps/ctrlProp9.xml><?xml version="1.0" encoding="utf-8"?>
<formControlPr xmlns="http://schemas.microsoft.com/office/spreadsheetml/2009/9/main" objectType="CheckBox" fmlaLink="$Q$2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177801</xdr:colOff>
      <xdr:row>0</xdr:row>
      <xdr:rowOff>111126</xdr:rowOff>
    </xdr:from>
    <xdr:to>
      <xdr:col>10</xdr:col>
      <xdr:colOff>177801</xdr:colOff>
      <xdr:row>14</xdr:row>
      <xdr:rowOff>53975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24586" t="21669" r="10822" b="37219"/>
        <a:stretch/>
      </xdr:blipFill>
      <xdr:spPr>
        <a:xfrm>
          <a:off x="863601" y="111126"/>
          <a:ext cx="6172200" cy="225424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647700</xdr:colOff>
          <xdr:row>2</xdr:row>
          <xdr:rowOff>171450</xdr:rowOff>
        </xdr:from>
        <xdr:to>
          <xdr:col>6</xdr:col>
          <xdr:colOff>581025</xdr:colOff>
          <xdr:row>4</xdr:row>
          <xdr:rowOff>19050</xdr:rowOff>
        </xdr:to>
        <xdr:sp macro="" textlink="">
          <xdr:nvSpPr>
            <xdr:cNvPr id="31750" name="Drop Down 6" hidden="1">
              <a:extLst>
                <a:ext uri="{63B3BB69-23CF-44E3-9099-C40C66FF867C}">
                  <a14:compatExt spid="_x0000_s31750"/>
                </a:ext>
                <a:ext uri="{FF2B5EF4-FFF2-40B4-BE49-F238E27FC236}">
                  <a16:creationId xmlns:a16="http://schemas.microsoft.com/office/drawing/2014/main" id="{00000000-0008-0000-1100-000006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285750</xdr:colOff>
          <xdr:row>14</xdr:row>
          <xdr:rowOff>9525</xdr:rowOff>
        </xdr:from>
        <xdr:to>
          <xdr:col>8</xdr:col>
          <xdr:colOff>466725</xdr:colOff>
          <xdr:row>15</xdr:row>
          <xdr:rowOff>66675</xdr:rowOff>
        </xdr:to>
        <xdr:sp macro="" textlink="">
          <xdr:nvSpPr>
            <xdr:cNvPr id="32769" name="Option Button 1" hidden="1">
              <a:extLst>
                <a:ext uri="{63B3BB69-23CF-44E3-9099-C40C66FF867C}">
                  <a14:compatExt spid="_x0000_s32769"/>
                </a:ext>
                <a:ext uri="{FF2B5EF4-FFF2-40B4-BE49-F238E27FC236}">
                  <a16:creationId xmlns:a16="http://schemas.microsoft.com/office/drawing/2014/main" id="{00000000-0008-0000-12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ნატიური, საზოგადოებაში შეძენილი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15</xdr:row>
          <xdr:rowOff>85725</xdr:rowOff>
        </xdr:from>
        <xdr:to>
          <xdr:col>13</xdr:col>
          <xdr:colOff>428625</xdr:colOff>
          <xdr:row>16</xdr:row>
          <xdr:rowOff>161925</xdr:rowOff>
        </xdr:to>
        <xdr:sp macro="" textlink="">
          <xdr:nvSpPr>
            <xdr:cNvPr id="32770" name="Option Button 2" hidden="1">
              <a:extLst>
                <a:ext uri="{63B3BB69-23CF-44E3-9099-C40C66FF867C}">
                  <a14:compatExt spid="_x0000_s32770"/>
                </a:ext>
                <a:ext uri="{FF2B5EF4-FFF2-40B4-BE49-F238E27FC236}">
                  <a16:creationId xmlns:a16="http://schemas.microsoft.com/office/drawing/2014/main" id="{00000000-0008-0000-12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პროთეზი, ოპერაციიდან &lt;12 თვეში ან ნოზოკომიური, ან არანოზოკომიური, მოვლასთან ასოცირებული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16</xdr:row>
          <xdr:rowOff>161925</xdr:rowOff>
        </xdr:from>
        <xdr:to>
          <xdr:col>8</xdr:col>
          <xdr:colOff>533400</xdr:colOff>
          <xdr:row>18</xdr:row>
          <xdr:rowOff>47625</xdr:rowOff>
        </xdr:to>
        <xdr:sp macro="" textlink="">
          <xdr:nvSpPr>
            <xdr:cNvPr id="32771" name="Option Button 3" hidden="1">
              <a:extLst>
                <a:ext uri="{63B3BB69-23CF-44E3-9099-C40C66FF867C}">
                  <a14:compatExt spid="_x0000_s32771"/>
                </a:ext>
                <a:ext uri="{FF2B5EF4-FFF2-40B4-BE49-F238E27FC236}">
                  <a16:creationId xmlns:a16="http://schemas.microsoft.com/office/drawing/2014/main" id="{00000000-0008-0000-12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პროთეზი, ოპერაციიდან =/&gt;12 თვეში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19</xdr:row>
          <xdr:rowOff>9525</xdr:rowOff>
        </xdr:from>
        <xdr:to>
          <xdr:col>3</xdr:col>
          <xdr:colOff>485775</xdr:colOff>
          <xdr:row>20</xdr:row>
          <xdr:rowOff>47625</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12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კი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0</xdr:row>
          <xdr:rowOff>57150</xdr:rowOff>
        </xdr:from>
        <xdr:to>
          <xdr:col>13</xdr:col>
          <xdr:colOff>628650</xdr:colOff>
          <xdr:row>1</xdr:row>
          <xdr:rowOff>133350</xdr:rowOff>
        </xdr:to>
        <xdr:sp macro="" textlink="">
          <xdr:nvSpPr>
            <xdr:cNvPr id="32773" name="Option Button 5" hidden="1">
              <a:extLst>
                <a:ext uri="{63B3BB69-23CF-44E3-9099-C40C66FF867C}">
                  <a14:compatExt spid="_x0000_s32773"/>
                </a:ext>
                <a:ext uri="{FF2B5EF4-FFF2-40B4-BE49-F238E27FC236}">
                  <a16:creationId xmlns:a16="http://schemas.microsoft.com/office/drawing/2014/main" id="{00000000-0008-0000-12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66675</xdr:colOff>
          <xdr:row>3</xdr:row>
          <xdr:rowOff>9525</xdr:rowOff>
        </xdr:from>
        <xdr:to>
          <xdr:col>10</xdr:col>
          <xdr:colOff>561975</xdr:colOff>
          <xdr:row>4</xdr:row>
          <xdr:rowOff>76200</xdr:rowOff>
        </xdr:to>
        <xdr:sp macro="" textlink="">
          <xdr:nvSpPr>
            <xdr:cNvPr id="33797" name="Option Button 5" hidden="1">
              <a:extLst>
                <a:ext uri="{63B3BB69-23CF-44E3-9099-C40C66FF867C}">
                  <a14:compatExt spid="_x0000_s33797"/>
                </a:ext>
                <a:ext uri="{FF2B5EF4-FFF2-40B4-BE49-F238E27FC236}">
                  <a16:creationId xmlns:a16="http://schemas.microsoft.com/office/drawing/2014/main" id="{00000000-0008-0000-13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არა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676275</xdr:colOff>
          <xdr:row>3</xdr:row>
          <xdr:rowOff>9525</xdr:rowOff>
        </xdr:from>
        <xdr:to>
          <xdr:col>11</xdr:col>
          <xdr:colOff>485775</xdr:colOff>
          <xdr:row>4</xdr:row>
          <xdr:rowOff>76200</xdr:rowOff>
        </xdr:to>
        <xdr:sp macro="" textlink="">
          <xdr:nvSpPr>
            <xdr:cNvPr id="33798" name="Option Button 6" hidden="1">
              <a:extLst>
                <a:ext uri="{63B3BB69-23CF-44E3-9099-C40C66FF867C}">
                  <a14:compatExt spid="_x0000_s33798"/>
                </a:ext>
                <a:ext uri="{FF2B5EF4-FFF2-40B4-BE49-F238E27FC236}">
                  <a16:creationId xmlns:a16="http://schemas.microsoft.com/office/drawing/2014/main" id="{00000000-0008-0000-13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კი</a:t>
              </a:r>
            </a:p>
          </xdr:txBody>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2</xdr:row>
          <xdr:rowOff>171450</xdr:rowOff>
        </xdr:from>
        <xdr:to>
          <xdr:col>3</xdr:col>
          <xdr:colOff>447675</xdr:colOff>
          <xdr:row>4</xdr:row>
          <xdr:rowOff>0</xdr:rowOff>
        </xdr:to>
        <xdr:sp macro="" textlink="">
          <xdr:nvSpPr>
            <xdr:cNvPr id="34819" name="Option Button 3" hidden="1">
              <a:extLst>
                <a:ext uri="{63B3BB69-23CF-44E3-9099-C40C66FF867C}">
                  <a14:compatExt spid="_x0000_s34819"/>
                </a:ext>
                <a:ext uri="{FF2B5EF4-FFF2-40B4-BE49-F238E27FC236}">
                  <a16:creationId xmlns:a16="http://schemas.microsoft.com/office/drawing/2014/main" id="{00000000-0008-0000-14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გულის უკმარისობა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xdr:row>
          <xdr:rowOff>180975</xdr:rowOff>
        </xdr:from>
        <xdr:to>
          <xdr:col>7</xdr:col>
          <xdr:colOff>676275</xdr:colOff>
          <xdr:row>4</xdr:row>
          <xdr:rowOff>38100</xdr:rowOff>
        </xdr:to>
        <xdr:sp macro="" textlink="">
          <xdr:nvSpPr>
            <xdr:cNvPr id="34820" name="Option Button 4" hidden="1">
              <a:extLst>
                <a:ext uri="{63B3BB69-23CF-44E3-9099-C40C66FF867C}">
                  <a14:compatExt spid="_x0000_s34820"/>
                </a:ext>
                <a:ext uri="{FF2B5EF4-FFF2-40B4-BE49-F238E27FC236}">
                  <a16:creationId xmlns:a16="http://schemas.microsoft.com/office/drawing/2014/main" id="{00000000-0008-0000-1400-00000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უკონტროლო ინფექცია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666750</xdr:colOff>
          <xdr:row>2</xdr:row>
          <xdr:rowOff>171450</xdr:rowOff>
        </xdr:from>
        <xdr:to>
          <xdr:col>12</xdr:col>
          <xdr:colOff>457200</xdr:colOff>
          <xdr:row>4</xdr:row>
          <xdr:rowOff>28575</xdr:rowOff>
        </xdr:to>
        <xdr:sp macro="" textlink="">
          <xdr:nvSpPr>
            <xdr:cNvPr id="34821" name="Option Button 5" hidden="1">
              <a:extLst>
                <a:ext uri="{63B3BB69-23CF-44E3-9099-C40C66FF867C}">
                  <a14:compatExt spid="_x0000_s34821"/>
                </a:ext>
                <a:ext uri="{FF2B5EF4-FFF2-40B4-BE49-F238E27FC236}">
                  <a16:creationId xmlns:a16="http://schemas.microsoft.com/office/drawing/2014/main" id="{00000000-0008-0000-1400-00000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ემბოლიზმის რისკი ან აქტუალური ემბოლიზმი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371475</xdr:colOff>
          <xdr:row>0</xdr:row>
          <xdr:rowOff>76200</xdr:rowOff>
        </xdr:from>
        <xdr:to>
          <xdr:col>13</xdr:col>
          <xdr:colOff>647700</xdr:colOff>
          <xdr:row>1</xdr:row>
          <xdr:rowOff>104775</xdr:rowOff>
        </xdr:to>
        <xdr:sp macro="" textlink="">
          <xdr:nvSpPr>
            <xdr:cNvPr id="34822" name="Option Button 6" hidden="1">
              <a:extLst>
                <a:ext uri="{63B3BB69-23CF-44E3-9099-C40C66FF867C}">
                  <a14:compatExt spid="_x0000_s34822"/>
                </a:ext>
                <a:ext uri="{FF2B5EF4-FFF2-40B4-BE49-F238E27FC236}">
                  <a16:creationId xmlns:a16="http://schemas.microsoft.com/office/drawing/2014/main" id="{00000000-0008-0000-1400-00000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514350</xdr:colOff>
          <xdr:row>2</xdr:row>
          <xdr:rowOff>180975</xdr:rowOff>
        </xdr:from>
        <xdr:to>
          <xdr:col>12</xdr:col>
          <xdr:colOff>171450</xdr:colOff>
          <xdr:row>4</xdr:row>
          <xdr:rowOff>9525</xdr:rowOff>
        </xdr:to>
        <xdr:sp macro="" textlink="">
          <xdr:nvSpPr>
            <xdr:cNvPr id="47105" name="Option Button 1" hidden="1">
              <a:extLst>
                <a:ext uri="{63B3BB69-23CF-44E3-9099-C40C66FF867C}">
                  <a14:compatExt spid="_x0000_s47105"/>
                </a:ext>
                <a:ext uri="{FF2B5EF4-FFF2-40B4-BE49-F238E27FC236}">
                  <a16:creationId xmlns:a16="http://schemas.microsoft.com/office/drawing/2014/main" id="{00000000-0008-0000-1700-00000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კი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2</xdr:row>
          <xdr:rowOff>180975</xdr:rowOff>
        </xdr:from>
        <xdr:to>
          <xdr:col>13</xdr:col>
          <xdr:colOff>19050</xdr:colOff>
          <xdr:row>4</xdr:row>
          <xdr:rowOff>9525</xdr:rowOff>
        </xdr:to>
        <xdr:sp macro="" textlink="">
          <xdr:nvSpPr>
            <xdr:cNvPr id="47106" name="Option Button 2" hidden="1">
              <a:extLst>
                <a:ext uri="{63B3BB69-23CF-44E3-9099-C40C66FF867C}">
                  <a14:compatExt spid="_x0000_s47106"/>
                </a:ext>
                <a:ext uri="{FF2B5EF4-FFF2-40B4-BE49-F238E27FC236}">
                  <a16:creationId xmlns:a16="http://schemas.microsoft.com/office/drawing/2014/main" id="{00000000-0008-0000-1700-00000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არა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0</xdr:row>
          <xdr:rowOff>76200</xdr:rowOff>
        </xdr:from>
        <xdr:to>
          <xdr:col>13</xdr:col>
          <xdr:colOff>628650</xdr:colOff>
          <xdr:row>1</xdr:row>
          <xdr:rowOff>133350</xdr:rowOff>
        </xdr:to>
        <xdr:sp macro="" textlink="">
          <xdr:nvSpPr>
            <xdr:cNvPr id="47107" name="Option Button 3" hidden="1">
              <a:extLst>
                <a:ext uri="{63B3BB69-23CF-44E3-9099-C40C66FF867C}">
                  <a14:compatExt spid="_x0000_s47107"/>
                </a:ext>
                <a:ext uri="{FF2B5EF4-FFF2-40B4-BE49-F238E27FC236}">
                  <a16:creationId xmlns:a16="http://schemas.microsoft.com/office/drawing/2014/main" id="{00000000-0008-0000-1700-00000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342900</xdr:colOff>
          <xdr:row>33</xdr:row>
          <xdr:rowOff>180975</xdr:rowOff>
        </xdr:from>
        <xdr:to>
          <xdr:col>5</xdr:col>
          <xdr:colOff>114300</xdr:colOff>
          <xdr:row>35</xdr:row>
          <xdr:rowOff>38100</xdr:rowOff>
        </xdr:to>
        <xdr:sp macro="" textlink="">
          <xdr:nvSpPr>
            <xdr:cNvPr id="3073" name="Option Button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კი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34</xdr:row>
          <xdr:rowOff>0</xdr:rowOff>
        </xdr:from>
        <xdr:to>
          <xdr:col>6</xdr:col>
          <xdr:colOff>19050</xdr:colOff>
          <xdr:row>35</xdr:row>
          <xdr:rowOff>47625</xdr:rowOff>
        </xdr:to>
        <xdr:sp macro="" textlink="">
          <xdr:nvSpPr>
            <xdr:cNvPr id="3074" name="Option Button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არა</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3</xdr:row>
          <xdr:rowOff>9525</xdr:rowOff>
        </xdr:from>
        <xdr:to>
          <xdr:col>3</xdr:col>
          <xdr:colOff>219075</xdr:colOff>
          <xdr:row>4</xdr:row>
          <xdr:rowOff>57150</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დადებითი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3</xdr:row>
          <xdr:rowOff>9525</xdr:rowOff>
        </xdr:from>
        <xdr:to>
          <xdr:col>5</xdr:col>
          <xdr:colOff>114300</xdr:colOff>
          <xdr:row>4</xdr:row>
          <xdr:rowOff>57150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6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უარყოფითი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333375</xdr:colOff>
          <xdr:row>4</xdr:row>
          <xdr:rowOff>180975</xdr:rowOff>
        </xdr:from>
        <xdr:to>
          <xdr:col>14</xdr:col>
          <xdr:colOff>0</xdr:colOff>
          <xdr:row>6</xdr:row>
          <xdr:rowOff>0</xdr:rowOff>
        </xdr:to>
        <xdr:sp macro="" textlink="">
          <xdr:nvSpPr>
            <xdr:cNvPr id="7172" name="Drop Down 4" hidden="1">
              <a:extLst>
                <a:ext uri="{63B3BB69-23CF-44E3-9099-C40C66FF867C}">
                  <a14:compatExt spid="_x0000_s7172"/>
                </a:ext>
                <a:ext uri="{FF2B5EF4-FFF2-40B4-BE49-F238E27FC236}">
                  <a16:creationId xmlns:a16="http://schemas.microsoft.com/office/drawing/2014/main" id="{00000000-0008-0000-06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28575</xdr:colOff>
          <xdr:row>3</xdr:row>
          <xdr:rowOff>171450</xdr:rowOff>
        </xdr:from>
        <xdr:to>
          <xdr:col>15</xdr:col>
          <xdr:colOff>152400</xdr:colOff>
          <xdr:row>5</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8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დადებითი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11</xdr:row>
          <xdr:rowOff>171450</xdr:rowOff>
        </xdr:from>
        <xdr:to>
          <xdr:col>15</xdr:col>
          <xdr:colOff>171450</xdr:colOff>
          <xdr:row>13</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8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დადებითი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17</xdr:row>
          <xdr:rowOff>161925</xdr:rowOff>
        </xdr:from>
        <xdr:to>
          <xdr:col>15</xdr:col>
          <xdr:colOff>152400</xdr:colOff>
          <xdr:row>18</xdr:row>
          <xdr:rowOff>180975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8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დადებითი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18</xdr:row>
          <xdr:rowOff>171450</xdr:rowOff>
        </xdr:from>
        <xdr:to>
          <xdr:col>15</xdr:col>
          <xdr:colOff>161925</xdr:colOff>
          <xdr:row>20</xdr:row>
          <xdr:rowOff>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8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დადებითი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20</xdr:row>
          <xdr:rowOff>0</xdr:rowOff>
        </xdr:from>
        <xdr:to>
          <xdr:col>15</xdr:col>
          <xdr:colOff>161925</xdr:colOff>
          <xdr:row>21</xdr:row>
          <xdr:rowOff>19050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8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დადებითი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27</xdr:row>
          <xdr:rowOff>0</xdr:rowOff>
        </xdr:from>
        <xdr:to>
          <xdr:col>15</xdr:col>
          <xdr:colOff>161925</xdr:colOff>
          <xdr:row>28</xdr:row>
          <xdr:rowOff>19050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8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დადებითი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31</xdr:row>
          <xdr:rowOff>0</xdr:rowOff>
        </xdr:from>
        <xdr:to>
          <xdr:col>15</xdr:col>
          <xdr:colOff>161925</xdr:colOff>
          <xdr:row>32</xdr:row>
          <xdr:rowOff>19050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8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დადებითი</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238125</xdr:colOff>
          <xdr:row>36</xdr:row>
          <xdr:rowOff>180975</xdr:rowOff>
        </xdr:from>
        <xdr:to>
          <xdr:col>3</xdr:col>
          <xdr:colOff>466725</xdr:colOff>
          <xdr:row>38</xdr:row>
          <xdr:rowOff>9525</xdr:rowOff>
        </xdr:to>
        <xdr:sp macro="" textlink="">
          <xdr:nvSpPr>
            <xdr:cNvPr id="48129" name="Option Button 1" hidden="1">
              <a:extLst>
                <a:ext uri="{63B3BB69-23CF-44E3-9099-C40C66FF867C}">
                  <a14:compatExt spid="_x0000_s48129"/>
                </a:ext>
                <a:ext uri="{FF2B5EF4-FFF2-40B4-BE49-F238E27FC236}">
                  <a16:creationId xmlns:a16="http://schemas.microsoft.com/office/drawing/2014/main" id="{00000000-0008-0000-0B00-00000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36</xdr:row>
          <xdr:rowOff>161925</xdr:rowOff>
        </xdr:from>
        <xdr:to>
          <xdr:col>10</xdr:col>
          <xdr:colOff>476250</xdr:colOff>
          <xdr:row>37</xdr:row>
          <xdr:rowOff>180975</xdr:rowOff>
        </xdr:to>
        <xdr:sp macro="" textlink="">
          <xdr:nvSpPr>
            <xdr:cNvPr id="48130" name="Option Button 2" hidden="1">
              <a:extLst>
                <a:ext uri="{63B3BB69-23CF-44E3-9099-C40C66FF867C}">
                  <a14:compatExt spid="_x0000_s48130"/>
                </a:ext>
                <a:ext uri="{FF2B5EF4-FFF2-40B4-BE49-F238E27FC236}">
                  <a16:creationId xmlns:a16="http://schemas.microsoft.com/office/drawing/2014/main" id="{00000000-0008-0000-0B00-00000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32</xdr:row>
          <xdr:rowOff>114300</xdr:rowOff>
        </xdr:from>
        <xdr:to>
          <xdr:col>3</xdr:col>
          <xdr:colOff>428625</xdr:colOff>
          <xdr:row>33</xdr:row>
          <xdr:rowOff>133350</xdr:rowOff>
        </xdr:to>
        <xdr:sp macro="" textlink="">
          <xdr:nvSpPr>
            <xdr:cNvPr id="48131" name="Option Button 3" hidden="1">
              <a:extLst>
                <a:ext uri="{63B3BB69-23CF-44E3-9099-C40C66FF867C}">
                  <a14:compatExt spid="_x0000_s48131"/>
                </a:ext>
                <a:ext uri="{FF2B5EF4-FFF2-40B4-BE49-F238E27FC236}">
                  <a16:creationId xmlns:a16="http://schemas.microsoft.com/office/drawing/2014/main" id="{00000000-0008-0000-0B00-00000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xdr:col>
      <xdr:colOff>333375</xdr:colOff>
      <xdr:row>2</xdr:row>
      <xdr:rowOff>95251</xdr:rowOff>
    </xdr:from>
    <xdr:to>
      <xdr:col>11</xdr:col>
      <xdr:colOff>180975</xdr:colOff>
      <xdr:row>29</xdr:row>
      <xdr:rowOff>108603</xdr:rowOff>
    </xdr:to>
    <xdr:grpSp>
      <xdr:nvGrpSpPr>
        <xdr:cNvPr id="14" name="Group 13">
          <a:extLst>
            <a:ext uri="{FF2B5EF4-FFF2-40B4-BE49-F238E27FC236}">
              <a16:creationId xmlns:a16="http://schemas.microsoft.com/office/drawing/2014/main" id="{00000000-0008-0000-0D00-00000E000000}"/>
            </a:ext>
          </a:extLst>
        </xdr:cNvPr>
        <xdr:cNvGrpSpPr/>
      </xdr:nvGrpSpPr>
      <xdr:grpSpPr>
        <a:xfrm>
          <a:off x="1019175" y="476251"/>
          <a:ext cx="6705600" cy="5156852"/>
          <a:chOff x="1019175" y="476251"/>
          <a:chExt cx="6705600" cy="5156852"/>
        </a:xfrm>
      </xdr:grpSpPr>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04950" y="476251"/>
            <a:ext cx="6219825" cy="5156852"/>
          </a:xfrm>
          <a:prstGeom prst="rect">
            <a:avLst/>
          </a:prstGeom>
        </xdr:spPr>
      </xdr:pic>
      <xdr:sp macro="" textlink="">
        <xdr:nvSpPr>
          <xdr:cNvPr id="4" name="TextBox 3">
            <a:extLst>
              <a:ext uri="{FF2B5EF4-FFF2-40B4-BE49-F238E27FC236}">
                <a16:creationId xmlns:a16="http://schemas.microsoft.com/office/drawing/2014/main" id="{00000000-0008-0000-0D00-000004000000}"/>
              </a:ext>
            </a:extLst>
          </xdr:cNvPr>
          <xdr:cNvSpPr txBox="1"/>
        </xdr:nvSpPr>
        <xdr:spPr>
          <a:xfrm>
            <a:off x="1019175" y="571500"/>
            <a:ext cx="555601" cy="2780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ka-GE" sz="1100"/>
              <a:t>კვირა</a:t>
            </a:r>
          </a:p>
        </xdr:txBody>
      </xdr:sp>
      <xdr:sp macro="" textlink="">
        <xdr:nvSpPr>
          <xdr:cNvPr id="5" name="TextBox 4">
            <a:extLst>
              <a:ext uri="{FF2B5EF4-FFF2-40B4-BE49-F238E27FC236}">
                <a16:creationId xmlns:a16="http://schemas.microsoft.com/office/drawing/2014/main" id="{00000000-0008-0000-0D00-000005000000}"/>
              </a:ext>
            </a:extLst>
          </xdr:cNvPr>
          <xdr:cNvSpPr txBox="1"/>
        </xdr:nvSpPr>
        <xdr:spPr>
          <a:xfrm>
            <a:off x="1504950" y="1091033"/>
            <a:ext cx="2257425" cy="2105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ka-GE" sz="700"/>
              <a:t>ადრეული კრიტიკული ფაზა</a:t>
            </a:r>
          </a:p>
        </xdr:txBody>
      </xdr:sp>
      <xdr:sp macro="" textlink="">
        <xdr:nvSpPr>
          <xdr:cNvPr id="6" name="TextBox 5">
            <a:extLst>
              <a:ext uri="{FF2B5EF4-FFF2-40B4-BE49-F238E27FC236}">
                <a16:creationId xmlns:a16="http://schemas.microsoft.com/office/drawing/2014/main" id="{00000000-0008-0000-0D00-000006000000}"/>
              </a:ext>
            </a:extLst>
          </xdr:cNvPr>
          <xdr:cNvSpPr txBox="1"/>
        </xdr:nvSpPr>
        <xdr:spPr>
          <a:xfrm>
            <a:off x="4391025" y="1100558"/>
            <a:ext cx="2457450" cy="2105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ka-GE" sz="700"/>
              <a:t>ნარჩენი ინფექციის განგრძობითი მკურნალობის</a:t>
            </a:r>
            <a:r>
              <a:rPr lang="ka-GE" sz="700" baseline="0"/>
              <a:t> ფაზა</a:t>
            </a:r>
            <a:endParaRPr lang="ka-GE" sz="700"/>
          </a:p>
        </xdr:txBody>
      </xdr:sp>
      <xdr:sp macro="" textlink="">
        <xdr:nvSpPr>
          <xdr:cNvPr id="7" name="TextBox 6">
            <a:extLst>
              <a:ext uri="{FF2B5EF4-FFF2-40B4-BE49-F238E27FC236}">
                <a16:creationId xmlns:a16="http://schemas.microsoft.com/office/drawing/2014/main" id="{00000000-0008-0000-0D00-000007000000}"/>
              </a:ext>
            </a:extLst>
          </xdr:cNvPr>
          <xdr:cNvSpPr txBox="1"/>
        </xdr:nvSpPr>
        <xdr:spPr>
          <a:xfrm>
            <a:off x="2057401" y="1584364"/>
            <a:ext cx="1476374" cy="328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lang="ka-GE" sz="700">
                <a:solidFill>
                  <a:schemeClr val="bg1"/>
                </a:solidFill>
              </a:rPr>
              <a:t>ინტრავენური კომბინაციით</a:t>
            </a:r>
            <a:r>
              <a:rPr lang="ka-GE" sz="700" baseline="0">
                <a:solidFill>
                  <a:schemeClr val="bg1"/>
                </a:solidFill>
              </a:rPr>
              <a:t> სტაციონარული მკურნალობა</a:t>
            </a:r>
            <a:endParaRPr lang="ka-GE" sz="700">
              <a:solidFill>
                <a:schemeClr val="bg1"/>
              </a:solidFill>
            </a:endParaRPr>
          </a:p>
        </xdr:txBody>
      </xdr:sp>
      <xdr:sp macro="" textlink="">
        <xdr:nvSpPr>
          <xdr:cNvPr id="8" name="TextBox 7">
            <a:extLst>
              <a:ext uri="{FF2B5EF4-FFF2-40B4-BE49-F238E27FC236}">
                <a16:creationId xmlns:a16="http://schemas.microsoft.com/office/drawing/2014/main" id="{00000000-0008-0000-0D00-000008000000}"/>
              </a:ext>
            </a:extLst>
          </xdr:cNvPr>
          <xdr:cNvSpPr txBox="1"/>
        </xdr:nvSpPr>
        <xdr:spPr>
          <a:xfrm>
            <a:off x="2057401" y="2051089"/>
            <a:ext cx="1476374" cy="328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lang="ka-GE" sz="700">
                <a:solidFill>
                  <a:schemeClr val="bg1"/>
                </a:solidFill>
              </a:rPr>
              <a:t>კარდიოქირურგიული</a:t>
            </a:r>
            <a:r>
              <a:rPr lang="ka-GE" sz="700" baseline="0">
                <a:solidFill>
                  <a:schemeClr val="bg1"/>
                </a:solidFill>
              </a:rPr>
              <a:t> ჩარევა, საჭიროების შემთხვევაში</a:t>
            </a:r>
            <a:endParaRPr lang="ka-GE" sz="700">
              <a:solidFill>
                <a:schemeClr val="bg1"/>
              </a:solidFill>
            </a:endParaRPr>
          </a:p>
        </xdr:txBody>
      </xdr:sp>
      <xdr:sp macro="" textlink="">
        <xdr:nvSpPr>
          <xdr:cNvPr id="9" name="TextBox 8">
            <a:extLst>
              <a:ext uri="{FF2B5EF4-FFF2-40B4-BE49-F238E27FC236}">
                <a16:creationId xmlns:a16="http://schemas.microsoft.com/office/drawing/2014/main" id="{00000000-0008-0000-0D00-000009000000}"/>
              </a:ext>
            </a:extLst>
          </xdr:cNvPr>
          <xdr:cNvSpPr txBox="1"/>
        </xdr:nvSpPr>
        <xdr:spPr>
          <a:xfrm>
            <a:off x="2209800" y="2527339"/>
            <a:ext cx="1371599" cy="328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lang="ka-GE" sz="700">
                <a:solidFill>
                  <a:schemeClr val="bg1"/>
                </a:solidFill>
              </a:rPr>
              <a:t>ინფიცირებული მოწყობილობის მოცილება</a:t>
            </a:r>
          </a:p>
        </xdr:txBody>
      </xdr:sp>
      <xdr:sp macro="" textlink="">
        <xdr:nvSpPr>
          <xdr:cNvPr id="10" name="TextBox 9">
            <a:extLst>
              <a:ext uri="{FF2B5EF4-FFF2-40B4-BE49-F238E27FC236}">
                <a16:creationId xmlns:a16="http://schemas.microsoft.com/office/drawing/2014/main" id="{00000000-0008-0000-0D00-00000A000000}"/>
              </a:ext>
            </a:extLst>
          </xdr:cNvPr>
          <xdr:cNvSpPr txBox="1"/>
        </xdr:nvSpPr>
        <xdr:spPr>
          <a:xfrm>
            <a:off x="2200275" y="3081758"/>
            <a:ext cx="1371599" cy="2105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lang="ka-GE" sz="700">
                <a:solidFill>
                  <a:schemeClr val="bg1"/>
                </a:solidFill>
              </a:rPr>
              <a:t>აბსცესის დრენირება</a:t>
            </a:r>
          </a:p>
        </xdr:txBody>
      </xdr:sp>
      <xdr:sp macro="" textlink="">
        <xdr:nvSpPr>
          <xdr:cNvPr id="11" name="TextBox 10">
            <a:extLst>
              <a:ext uri="{FF2B5EF4-FFF2-40B4-BE49-F238E27FC236}">
                <a16:creationId xmlns:a16="http://schemas.microsoft.com/office/drawing/2014/main" id="{00000000-0008-0000-0D00-00000B000000}"/>
              </a:ext>
            </a:extLst>
          </xdr:cNvPr>
          <xdr:cNvSpPr txBox="1"/>
        </xdr:nvSpPr>
        <xdr:spPr>
          <a:xfrm>
            <a:off x="3667125" y="3682926"/>
            <a:ext cx="3924300" cy="227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lang="ka-GE" sz="800">
                <a:solidFill>
                  <a:schemeClr val="bg1"/>
                </a:solidFill>
              </a:rPr>
              <a:t>გართულებული</a:t>
            </a:r>
            <a:r>
              <a:rPr lang="ka-GE" sz="800" baseline="0">
                <a:solidFill>
                  <a:schemeClr val="bg1"/>
                </a:solidFill>
              </a:rPr>
              <a:t> შემთხვევა: ინტრავენური ანტიბიოტიკოთერაპიის გაგრძელება</a:t>
            </a:r>
            <a:endParaRPr lang="ka-GE" sz="800">
              <a:solidFill>
                <a:schemeClr val="bg1"/>
              </a:solidFill>
            </a:endParaRPr>
          </a:p>
        </xdr:txBody>
      </xdr:sp>
      <xdr:sp macro="" textlink="">
        <xdr:nvSpPr>
          <xdr:cNvPr id="12" name="TextBox 11">
            <a:extLst>
              <a:ext uri="{FF2B5EF4-FFF2-40B4-BE49-F238E27FC236}">
                <a16:creationId xmlns:a16="http://schemas.microsoft.com/office/drawing/2014/main" id="{00000000-0008-0000-0D00-00000C000000}"/>
              </a:ext>
            </a:extLst>
          </xdr:cNvPr>
          <xdr:cNvSpPr txBox="1"/>
        </xdr:nvSpPr>
        <xdr:spPr>
          <a:xfrm>
            <a:off x="3629025" y="4205926"/>
            <a:ext cx="3924300" cy="3625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lang="ka-GE" sz="800">
                <a:solidFill>
                  <a:schemeClr val="bg1"/>
                </a:solidFill>
              </a:rPr>
              <a:t>მკურნალობის დაწყებიდან 10 დღის, ხოლო ქირურგიული ჩარევიდან</a:t>
            </a:r>
            <a:r>
              <a:rPr lang="ka-GE" sz="800" baseline="0">
                <a:solidFill>
                  <a:schemeClr val="bg1"/>
                </a:solidFill>
              </a:rPr>
              <a:t> 7 დღის შემდეგ, სტაბილურ პაციენტებში განიხილეთ ამბულატორიული თერაპია</a:t>
            </a:r>
            <a:endParaRPr lang="ka-GE" sz="800">
              <a:solidFill>
                <a:schemeClr val="bg1"/>
              </a:solidFill>
            </a:endParaRPr>
          </a:p>
        </xdr:txBody>
      </xdr:sp>
      <xdr:sp macro="" textlink="">
        <xdr:nvSpPr>
          <xdr:cNvPr id="13" name="TextBox 12">
            <a:extLst>
              <a:ext uri="{FF2B5EF4-FFF2-40B4-BE49-F238E27FC236}">
                <a16:creationId xmlns:a16="http://schemas.microsoft.com/office/drawing/2014/main" id="{00000000-0008-0000-0D00-00000D000000}"/>
              </a:ext>
            </a:extLst>
          </xdr:cNvPr>
          <xdr:cNvSpPr txBox="1"/>
        </xdr:nvSpPr>
        <xdr:spPr>
          <a:xfrm>
            <a:off x="1914525" y="5157495"/>
            <a:ext cx="2371725" cy="3625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ka-GE" sz="800">
                <a:solidFill>
                  <a:sysClr val="windowText" lastClr="000000"/>
                </a:solidFill>
              </a:rPr>
              <a:t>მკურნალობის გადართვამდე ჩაატარეთ</a:t>
            </a:r>
            <a:r>
              <a:rPr lang="ka-GE" sz="800" baseline="0">
                <a:solidFill>
                  <a:sysClr val="windowText" lastClr="000000"/>
                </a:solidFill>
              </a:rPr>
              <a:t> ტრანსეზოფაგური ექოკარდიოგრაფია</a:t>
            </a:r>
            <a:endParaRPr lang="ka-GE" sz="800">
              <a:solidFill>
                <a:sysClr val="windowText" lastClr="000000"/>
              </a:solidFill>
            </a:endParaRPr>
          </a:p>
        </xdr:txBody>
      </xdr:sp>
    </xdr:grpSp>
    <xdr:clientData/>
  </xdr:twoCellAnchor>
  <mc:AlternateContent xmlns:mc="http://schemas.openxmlformats.org/markup-compatibility/2006">
    <mc:Choice xmlns:a14="http://schemas.microsoft.com/office/drawing/2010/main" Requires="a14">
      <xdr:twoCellAnchor editAs="oneCell">
        <xdr:from>
          <xdr:col>3</xdr:col>
          <xdr:colOff>133350</xdr:colOff>
          <xdr:row>44</xdr:row>
          <xdr:rowOff>9525</xdr:rowOff>
        </xdr:from>
        <xdr:to>
          <xdr:col>3</xdr:col>
          <xdr:colOff>390525</xdr:colOff>
          <xdr:row>45</xdr:row>
          <xdr:rowOff>28575</xdr:rowOff>
        </xdr:to>
        <xdr:sp macro="" textlink="">
          <xdr:nvSpPr>
            <xdr:cNvPr id="18433" name="Option Button 1" hidden="1">
              <a:extLst>
                <a:ext uri="{63B3BB69-23CF-44E3-9099-C40C66FF867C}">
                  <a14:compatExt spid="_x0000_s18433"/>
                </a:ext>
                <a:ext uri="{FF2B5EF4-FFF2-40B4-BE49-F238E27FC236}">
                  <a16:creationId xmlns:a16="http://schemas.microsoft.com/office/drawing/2014/main" id="{00000000-0008-0000-0D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44</xdr:row>
          <xdr:rowOff>0</xdr:rowOff>
        </xdr:from>
        <xdr:to>
          <xdr:col>7</xdr:col>
          <xdr:colOff>571500</xdr:colOff>
          <xdr:row>45</xdr:row>
          <xdr:rowOff>19050</xdr:rowOff>
        </xdr:to>
        <xdr:sp macro="" textlink="">
          <xdr:nvSpPr>
            <xdr:cNvPr id="18434" name="Option Button 2" hidden="1">
              <a:extLst>
                <a:ext uri="{63B3BB69-23CF-44E3-9099-C40C66FF867C}">
                  <a14:compatExt spid="_x0000_s18434"/>
                </a:ext>
                <a:ext uri="{FF2B5EF4-FFF2-40B4-BE49-F238E27FC236}">
                  <a16:creationId xmlns:a16="http://schemas.microsoft.com/office/drawing/2014/main" id="{00000000-0008-0000-0D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46</xdr:row>
          <xdr:rowOff>0</xdr:rowOff>
        </xdr:from>
        <xdr:to>
          <xdr:col>10</xdr:col>
          <xdr:colOff>228600</xdr:colOff>
          <xdr:row>47</xdr:row>
          <xdr:rowOff>9525</xdr:rowOff>
        </xdr:to>
        <xdr:sp macro="" textlink="">
          <xdr:nvSpPr>
            <xdr:cNvPr id="18435" name="Drop Down 3" hidden="1">
              <a:extLst>
                <a:ext uri="{63B3BB69-23CF-44E3-9099-C40C66FF867C}">
                  <a14:compatExt spid="_x0000_s18435"/>
                </a:ext>
                <a:ext uri="{FF2B5EF4-FFF2-40B4-BE49-F238E27FC236}">
                  <a16:creationId xmlns:a16="http://schemas.microsoft.com/office/drawing/2014/main" id="{00000000-0008-0000-0D00-000003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276225</xdr:colOff>
          <xdr:row>3</xdr:row>
          <xdr:rowOff>19050</xdr:rowOff>
        </xdr:from>
        <xdr:to>
          <xdr:col>4</xdr:col>
          <xdr:colOff>400050</xdr:colOff>
          <xdr:row>4</xdr:row>
          <xdr:rowOff>38100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E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ნატიური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3</xdr:row>
          <xdr:rowOff>19050</xdr:rowOff>
        </xdr:from>
        <xdr:to>
          <xdr:col>5</xdr:col>
          <xdr:colOff>523875</xdr:colOff>
          <xdr:row>4</xdr:row>
          <xdr:rowOff>38100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E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პროთეზი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5</xdr:row>
          <xdr:rowOff>19050</xdr:rowOff>
        </xdr:from>
        <xdr:to>
          <xdr:col>4</xdr:col>
          <xdr:colOff>95250</xdr:colOff>
          <xdr:row>6</xdr:row>
          <xdr:rowOff>19050</xdr:rowOff>
        </xdr:to>
        <xdr:sp macro="" textlink="">
          <xdr:nvSpPr>
            <xdr:cNvPr id="19459" name="Option Button 3" hidden="1">
              <a:extLst>
                <a:ext uri="{63B3BB69-23CF-44E3-9099-C40C66FF867C}">
                  <a14:compatExt spid="_x0000_s19459"/>
                </a:ext>
                <a:ext uri="{FF2B5EF4-FFF2-40B4-BE49-F238E27FC236}">
                  <a16:creationId xmlns:a16="http://schemas.microsoft.com/office/drawing/2014/main" id="{00000000-0008-0000-0E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არა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5</xdr:row>
          <xdr:rowOff>9525</xdr:rowOff>
        </xdr:from>
        <xdr:to>
          <xdr:col>5</xdr:col>
          <xdr:colOff>228600</xdr:colOff>
          <xdr:row>6</xdr:row>
          <xdr:rowOff>9525</xdr:rowOff>
        </xdr:to>
        <xdr:sp macro="" textlink="">
          <xdr:nvSpPr>
            <xdr:cNvPr id="19460" name="Option Button 4" hidden="1">
              <a:extLst>
                <a:ext uri="{63B3BB69-23CF-44E3-9099-C40C66FF867C}">
                  <a14:compatExt spid="_x0000_s19460"/>
                </a:ext>
                <a:ext uri="{FF2B5EF4-FFF2-40B4-BE49-F238E27FC236}">
                  <a16:creationId xmlns:a16="http://schemas.microsoft.com/office/drawing/2014/main" id="{00000000-0008-0000-0E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კი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xdr:row>
          <xdr:rowOff>19050</xdr:rowOff>
        </xdr:from>
        <xdr:to>
          <xdr:col>9</xdr:col>
          <xdr:colOff>142875</xdr:colOff>
          <xdr:row>8</xdr:row>
          <xdr:rowOff>38100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E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კი</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276225</xdr:colOff>
          <xdr:row>3</xdr:row>
          <xdr:rowOff>19050</xdr:rowOff>
        </xdr:from>
        <xdr:to>
          <xdr:col>4</xdr:col>
          <xdr:colOff>400050</xdr:colOff>
          <xdr:row>4</xdr:row>
          <xdr:rowOff>38100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F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ნატიური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3</xdr:row>
          <xdr:rowOff>19050</xdr:rowOff>
        </xdr:from>
        <xdr:to>
          <xdr:col>5</xdr:col>
          <xdr:colOff>523875</xdr:colOff>
          <xdr:row>4</xdr:row>
          <xdr:rowOff>38100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F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პროთეზი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5</xdr:row>
          <xdr:rowOff>19050</xdr:rowOff>
        </xdr:from>
        <xdr:to>
          <xdr:col>4</xdr:col>
          <xdr:colOff>95250</xdr:colOff>
          <xdr:row>6</xdr:row>
          <xdr:rowOff>19050</xdr:rowOff>
        </xdr:to>
        <xdr:sp macro="" textlink="">
          <xdr:nvSpPr>
            <xdr:cNvPr id="20483" name="Option Button 3" hidden="1">
              <a:extLst>
                <a:ext uri="{63B3BB69-23CF-44E3-9099-C40C66FF867C}">
                  <a14:compatExt spid="_x0000_s20483"/>
                </a:ext>
                <a:ext uri="{FF2B5EF4-FFF2-40B4-BE49-F238E27FC236}">
                  <a16:creationId xmlns:a16="http://schemas.microsoft.com/office/drawing/2014/main" id="{00000000-0008-0000-0F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არა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5</xdr:row>
          <xdr:rowOff>9525</xdr:rowOff>
        </xdr:from>
        <xdr:to>
          <xdr:col>5</xdr:col>
          <xdr:colOff>228600</xdr:colOff>
          <xdr:row>6</xdr:row>
          <xdr:rowOff>9525</xdr:rowOff>
        </xdr:to>
        <xdr:sp macro="" textlink="">
          <xdr:nvSpPr>
            <xdr:cNvPr id="20484" name="Option Button 4" hidden="1">
              <a:extLst>
                <a:ext uri="{63B3BB69-23CF-44E3-9099-C40C66FF867C}">
                  <a14:compatExt spid="_x0000_s20484"/>
                </a:ext>
                <a:ext uri="{FF2B5EF4-FFF2-40B4-BE49-F238E27FC236}">
                  <a16:creationId xmlns:a16="http://schemas.microsoft.com/office/drawing/2014/main" id="{00000000-0008-0000-0F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კი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xdr:row>
          <xdr:rowOff>0</xdr:rowOff>
        </xdr:from>
        <xdr:to>
          <xdr:col>5</xdr:col>
          <xdr:colOff>190500</xdr:colOff>
          <xdr:row>8</xdr:row>
          <xdr:rowOff>19050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F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კი</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304800</xdr:colOff>
          <xdr:row>3</xdr:row>
          <xdr:rowOff>19050</xdr:rowOff>
        </xdr:from>
        <xdr:to>
          <xdr:col>4</xdr:col>
          <xdr:colOff>123825</xdr:colOff>
          <xdr:row>4</xdr:row>
          <xdr:rowOff>19050</xdr:rowOff>
        </xdr:to>
        <xdr:sp macro="" textlink="">
          <xdr:nvSpPr>
            <xdr:cNvPr id="30723" name="Option Button 3" hidden="1">
              <a:extLst>
                <a:ext uri="{63B3BB69-23CF-44E3-9099-C40C66FF867C}">
                  <a14:compatExt spid="_x0000_s30723"/>
                </a:ext>
                <a:ext uri="{FF2B5EF4-FFF2-40B4-BE49-F238E27FC236}">
                  <a16:creationId xmlns:a16="http://schemas.microsoft.com/office/drawing/2014/main" id="{00000000-0008-0000-10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ნატიური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3</xdr:row>
          <xdr:rowOff>9525</xdr:rowOff>
        </xdr:from>
        <xdr:to>
          <xdr:col>5</xdr:col>
          <xdr:colOff>257175</xdr:colOff>
          <xdr:row>4</xdr:row>
          <xdr:rowOff>9525</xdr:rowOff>
        </xdr:to>
        <xdr:sp macro="" textlink="">
          <xdr:nvSpPr>
            <xdr:cNvPr id="30724" name="Option Button 4" hidden="1">
              <a:extLst>
                <a:ext uri="{63B3BB69-23CF-44E3-9099-C40C66FF867C}">
                  <a14:compatExt spid="_x0000_s30724"/>
                </a:ext>
                <a:ext uri="{FF2B5EF4-FFF2-40B4-BE49-F238E27FC236}">
                  <a16:creationId xmlns:a16="http://schemas.microsoft.com/office/drawing/2014/main" id="{00000000-0008-0000-10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პროთეზი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xdr:row>
          <xdr:rowOff>180975</xdr:rowOff>
        </xdr:from>
        <xdr:to>
          <xdr:col>6</xdr:col>
          <xdr:colOff>447675</xdr:colOff>
          <xdr:row>8</xdr:row>
          <xdr:rowOff>9525</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10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კი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4</xdr:row>
          <xdr:rowOff>180975</xdr:rowOff>
        </xdr:from>
        <xdr:to>
          <xdr:col>6</xdr:col>
          <xdr:colOff>447675</xdr:colOff>
          <xdr:row>6</xdr:row>
          <xdr:rowOff>9525</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10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კი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8</xdr:row>
          <xdr:rowOff>180975</xdr:rowOff>
        </xdr:from>
        <xdr:to>
          <xdr:col>6</xdr:col>
          <xdr:colOff>438150</xdr:colOff>
          <xdr:row>10</xdr:row>
          <xdr:rowOff>9525</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10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a-GE" sz="800" b="0" i="0" u="none" strike="noStrike" baseline="0">
                  <a:solidFill>
                    <a:srgbClr val="000000"/>
                  </a:solidFill>
                  <a:latin typeface="Sylfaen"/>
                </a:rPr>
                <a:t>კი</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2.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13.xml.rels><?xml version="1.0" encoding="UTF-8" standalone="yes"?>
<Relationships xmlns="http://schemas.openxmlformats.org/package/2006/relationships"><Relationship Id="rId1" Type="http://schemas.openxmlformats.org/officeDocument/2006/relationships/hyperlink" Target="https://www.mdcalc.com/calc/3917/charlson-comorbidity-index-cci" TargetMode="Externa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13.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6.vml"/><Relationship Id="rId7" Type="http://schemas.openxmlformats.org/officeDocument/2006/relationships/ctrlProp" Target="../ctrlProps/ctrlProp22.xml"/><Relationship Id="rId2" Type="http://schemas.openxmlformats.org/officeDocument/2006/relationships/drawing" Target="../drawings/drawing7.xml"/><Relationship Id="rId1" Type="http://schemas.openxmlformats.org/officeDocument/2006/relationships/printerSettings" Target="../printerSettings/printerSettings14.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28.xml"/><Relationship Id="rId3" Type="http://schemas.openxmlformats.org/officeDocument/2006/relationships/vmlDrawing" Target="../drawings/vmlDrawing7.vml"/><Relationship Id="rId7" Type="http://schemas.openxmlformats.org/officeDocument/2006/relationships/ctrlProp" Target="../ctrlProps/ctrlProp27.xml"/><Relationship Id="rId2" Type="http://schemas.openxmlformats.org/officeDocument/2006/relationships/drawing" Target="../drawings/drawing8.xml"/><Relationship Id="rId1" Type="http://schemas.openxmlformats.org/officeDocument/2006/relationships/printerSettings" Target="../printerSettings/printerSettings15.bin"/><Relationship Id="rId6" Type="http://schemas.openxmlformats.org/officeDocument/2006/relationships/ctrlProp" Target="../ctrlProps/ctrlProp26.xml"/><Relationship Id="rId5" Type="http://schemas.openxmlformats.org/officeDocument/2006/relationships/ctrlProp" Target="../ctrlProps/ctrlProp25.xml"/><Relationship Id="rId4" Type="http://schemas.openxmlformats.org/officeDocument/2006/relationships/ctrlProp" Target="../ctrlProps/ctrlProp24.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8.vml"/><Relationship Id="rId7" Type="http://schemas.openxmlformats.org/officeDocument/2006/relationships/ctrlProp" Target="../ctrlProps/ctrlProp32.xml"/><Relationship Id="rId2" Type="http://schemas.openxmlformats.org/officeDocument/2006/relationships/drawing" Target="../drawings/drawing9.xml"/><Relationship Id="rId1" Type="http://schemas.openxmlformats.org/officeDocument/2006/relationships/printerSettings" Target="../printerSettings/printerSettings16.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7.bin"/><Relationship Id="rId4" Type="http://schemas.openxmlformats.org/officeDocument/2006/relationships/ctrlProp" Target="../ctrlProps/ctrlProp34.xml"/></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10.vml"/><Relationship Id="rId7" Type="http://schemas.openxmlformats.org/officeDocument/2006/relationships/ctrlProp" Target="../ctrlProps/ctrlProp38.xml"/><Relationship Id="rId2" Type="http://schemas.openxmlformats.org/officeDocument/2006/relationships/drawing" Target="../drawings/drawing11.xml"/><Relationship Id="rId1" Type="http://schemas.openxmlformats.org/officeDocument/2006/relationships/printerSettings" Target="../printerSettings/printerSettings18.bin"/><Relationship Id="rId6" Type="http://schemas.openxmlformats.org/officeDocument/2006/relationships/ctrlProp" Target="../ctrlProps/ctrlProp37.xml"/><Relationship Id="rId5" Type="http://schemas.openxmlformats.org/officeDocument/2006/relationships/ctrlProp" Target="../ctrlProps/ctrlProp36.xml"/><Relationship Id="rId4"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9.bin"/><Relationship Id="rId5" Type="http://schemas.openxmlformats.org/officeDocument/2006/relationships/ctrlProp" Target="../ctrlProps/ctrlProp41.xml"/><Relationship Id="rId4" Type="http://schemas.openxmlformats.org/officeDocument/2006/relationships/ctrlProp" Target="../ctrlProps/ctrlProp40.xml"/></Relationships>
</file>

<file path=xl/worksheets/_rels/sheet21.xml.rels><?xml version="1.0" encoding="UTF-8" standalone="yes"?>
<Relationships xmlns="http://schemas.openxmlformats.org/package/2006/relationships"><Relationship Id="rId3" Type="http://schemas.openxmlformats.org/officeDocument/2006/relationships/ctrlProp" Target="../ctrlProps/ctrlProp42.xml"/><Relationship Id="rId2" Type="http://schemas.openxmlformats.org/officeDocument/2006/relationships/vmlDrawing" Target="../drawings/vmlDrawing12.vml"/><Relationship Id="rId1" Type="http://schemas.openxmlformats.org/officeDocument/2006/relationships/drawing" Target="../drawings/drawing13.xml"/><Relationship Id="rId6" Type="http://schemas.openxmlformats.org/officeDocument/2006/relationships/ctrlProp" Target="../ctrlProps/ctrlProp45.xml"/><Relationship Id="rId5" Type="http://schemas.openxmlformats.org/officeDocument/2006/relationships/ctrlProp" Target="../ctrlProps/ctrlProp44.xml"/><Relationship Id="rId4" Type="http://schemas.openxmlformats.org/officeDocument/2006/relationships/ctrlProp" Target="../ctrlProps/ctrlProp43.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3" Type="http://schemas.openxmlformats.org/officeDocument/2006/relationships/ctrlProp" Target="../ctrlProps/ctrlProp46.xml"/><Relationship Id="rId2" Type="http://schemas.openxmlformats.org/officeDocument/2006/relationships/vmlDrawing" Target="../drawings/vmlDrawing13.vml"/><Relationship Id="rId1" Type="http://schemas.openxmlformats.org/officeDocument/2006/relationships/drawing" Target="../drawings/drawing14.xml"/><Relationship Id="rId5" Type="http://schemas.openxmlformats.org/officeDocument/2006/relationships/ctrlProp" Target="../ctrlProps/ctrlProp48.xml"/><Relationship Id="rId4" Type="http://schemas.openxmlformats.org/officeDocument/2006/relationships/ctrlProp" Target="../ctrlProps/ctrlProp47.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3.vml"/><Relationship Id="rId7" Type="http://schemas.openxmlformats.org/officeDocument/2006/relationships/ctrlProp" Target="../ctrlProps/ctrlProp9.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8.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C3C93-4348-4DAE-8173-6CABA0C492DD}">
  <dimension ref="C14:K42"/>
  <sheetViews>
    <sheetView tabSelected="1" zoomScale="130" zoomScaleNormal="130" workbookViewId="0"/>
  </sheetViews>
  <sheetFormatPr defaultRowHeight="12.75" x14ac:dyDescent="0.2"/>
  <cols>
    <col min="1" max="16384" width="9" style="1"/>
  </cols>
  <sheetData>
    <row r="14" spans="3:11" x14ac:dyDescent="0.2">
      <c r="C14" s="1" t="s">
        <v>0</v>
      </c>
    </row>
    <row r="15" spans="3:11" x14ac:dyDescent="0.2">
      <c r="C15" s="39"/>
      <c r="D15" s="39"/>
      <c r="E15" s="39"/>
      <c r="F15" s="39"/>
      <c r="G15" s="39"/>
      <c r="H15" s="39"/>
      <c r="I15" s="39"/>
      <c r="J15" s="39"/>
      <c r="K15" s="39"/>
    </row>
    <row r="16" spans="3:11" x14ac:dyDescent="0.2">
      <c r="C16" s="57" t="s">
        <v>95</v>
      </c>
      <c r="D16" s="57"/>
      <c r="E16" s="57"/>
      <c r="F16" s="57"/>
      <c r="G16" s="57"/>
      <c r="H16" s="57"/>
      <c r="I16" s="57"/>
      <c r="J16" s="39"/>
      <c r="K16" s="39"/>
    </row>
    <row r="17" spans="3:11" x14ac:dyDescent="0.2">
      <c r="C17" s="57" t="s">
        <v>10</v>
      </c>
      <c r="D17" s="57"/>
      <c r="E17" s="57"/>
      <c r="F17" s="57"/>
      <c r="G17" s="39"/>
      <c r="H17" s="39"/>
      <c r="I17" s="39"/>
      <c r="J17" s="39"/>
      <c r="K17" s="39"/>
    </row>
    <row r="18" spans="3:11" x14ac:dyDescent="0.2">
      <c r="C18" s="57" t="s">
        <v>20</v>
      </c>
      <c r="D18" s="57"/>
      <c r="E18" s="57"/>
      <c r="F18" s="57"/>
      <c r="G18" s="57"/>
      <c r="H18" s="39"/>
      <c r="I18" s="39"/>
      <c r="J18" s="39"/>
      <c r="K18" s="39"/>
    </row>
    <row r="19" spans="3:11" x14ac:dyDescent="0.2">
      <c r="C19" s="57" t="s">
        <v>11</v>
      </c>
      <c r="D19" s="57"/>
      <c r="E19" s="57"/>
      <c r="F19" s="57"/>
      <c r="G19" s="57"/>
      <c r="H19" s="39"/>
      <c r="I19" s="39"/>
      <c r="J19" s="39"/>
      <c r="K19" s="39"/>
    </row>
    <row r="20" spans="3:11" x14ac:dyDescent="0.2">
      <c r="C20" s="57" t="s">
        <v>69</v>
      </c>
      <c r="D20" s="57"/>
      <c r="E20" s="57"/>
      <c r="F20" s="57"/>
      <c r="G20" s="57"/>
      <c r="H20" s="57"/>
      <c r="I20" s="57"/>
      <c r="J20" s="57"/>
      <c r="K20" s="57"/>
    </row>
    <row r="21" spans="3:11" x14ac:dyDescent="0.2">
      <c r="C21" s="57" t="s">
        <v>96</v>
      </c>
      <c r="D21" s="57"/>
      <c r="E21" s="57"/>
      <c r="F21" s="57"/>
      <c r="G21" s="57"/>
      <c r="H21" s="57"/>
      <c r="I21" s="57"/>
      <c r="J21" s="39"/>
      <c r="K21" s="39"/>
    </row>
    <row r="22" spans="3:11" x14ac:dyDescent="0.2">
      <c r="C22" s="57" t="s">
        <v>129</v>
      </c>
      <c r="D22" s="57"/>
      <c r="E22" s="57"/>
      <c r="F22" s="57"/>
      <c r="G22" s="57"/>
      <c r="H22" s="57"/>
      <c r="I22" s="39"/>
      <c r="J22" s="39"/>
      <c r="K22" s="39"/>
    </row>
    <row r="23" spans="3:11" x14ac:dyDescent="0.2">
      <c r="C23" s="57" t="s">
        <v>154</v>
      </c>
      <c r="D23" s="57"/>
      <c r="E23" s="57"/>
      <c r="F23" s="57"/>
      <c r="G23" s="57"/>
      <c r="H23" s="57"/>
      <c r="I23" s="39"/>
      <c r="J23" s="39"/>
      <c r="K23" s="39"/>
    </row>
    <row r="24" spans="3:11" x14ac:dyDescent="0.2">
      <c r="C24" s="57" t="s">
        <v>186</v>
      </c>
      <c r="D24" s="57"/>
      <c r="E24" s="57"/>
      <c r="F24" s="57"/>
      <c r="G24" s="57"/>
      <c r="H24" s="57"/>
      <c r="I24" s="39"/>
      <c r="J24" s="39"/>
      <c r="K24" s="39"/>
    </row>
    <row r="25" spans="3:11" x14ac:dyDescent="0.2">
      <c r="C25" s="57" t="s">
        <v>431</v>
      </c>
      <c r="D25" s="57"/>
      <c r="E25" s="57"/>
      <c r="F25" s="57"/>
      <c r="G25" s="57"/>
      <c r="H25" s="57"/>
      <c r="I25" s="39"/>
      <c r="J25" s="39"/>
      <c r="K25" s="39"/>
    </row>
    <row r="26" spans="3:11" x14ac:dyDescent="0.2">
      <c r="C26" s="57" t="s">
        <v>203</v>
      </c>
      <c r="D26" s="57"/>
      <c r="E26" s="57"/>
      <c r="F26" s="57"/>
      <c r="G26" s="57"/>
      <c r="H26" s="57"/>
      <c r="I26" s="57"/>
      <c r="J26" s="57"/>
      <c r="K26" s="39"/>
    </row>
    <row r="27" spans="3:11" x14ac:dyDescent="0.2">
      <c r="C27" s="57" t="s">
        <v>289</v>
      </c>
      <c r="D27" s="57"/>
      <c r="E27" s="57"/>
      <c r="F27" s="57"/>
      <c r="G27" s="57"/>
      <c r="H27" s="56"/>
      <c r="I27" s="56"/>
      <c r="J27" s="56"/>
      <c r="K27" s="39"/>
    </row>
    <row r="28" spans="3:11" x14ac:dyDescent="0.2">
      <c r="C28" s="57" t="s">
        <v>208</v>
      </c>
      <c r="D28" s="57"/>
      <c r="E28" s="57"/>
      <c r="F28" s="57"/>
      <c r="G28" s="57"/>
      <c r="H28" s="57"/>
      <c r="I28" s="39"/>
      <c r="J28" s="39"/>
      <c r="K28" s="39"/>
    </row>
    <row r="29" spans="3:11" x14ac:dyDescent="0.2">
      <c r="C29" s="57" t="s">
        <v>240</v>
      </c>
      <c r="D29" s="57"/>
      <c r="E29" s="57"/>
      <c r="F29" s="57"/>
      <c r="G29" s="57"/>
      <c r="H29" s="57"/>
      <c r="I29" s="57"/>
      <c r="J29" s="39"/>
      <c r="K29" s="39"/>
    </row>
    <row r="30" spans="3:11" x14ac:dyDescent="0.2">
      <c r="C30" s="57" t="s">
        <v>247</v>
      </c>
      <c r="D30" s="57"/>
      <c r="E30" s="57"/>
      <c r="F30" s="57"/>
      <c r="G30" s="57"/>
      <c r="H30" s="39"/>
      <c r="I30" s="39"/>
      <c r="J30" s="39"/>
      <c r="K30" s="39"/>
    </row>
    <row r="31" spans="3:11" x14ac:dyDescent="0.2">
      <c r="C31" s="57" t="s">
        <v>270</v>
      </c>
      <c r="D31" s="57"/>
      <c r="E31" s="57"/>
      <c r="F31" s="57"/>
      <c r="G31" s="57"/>
      <c r="H31" s="57"/>
      <c r="I31" s="57"/>
      <c r="J31" s="39"/>
      <c r="K31" s="39"/>
    </row>
    <row r="32" spans="3:11" x14ac:dyDescent="0.2">
      <c r="C32" s="57" t="s">
        <v>315</v>
      </c>
      <c r="D32" s="57"/>
      <c r="E32" s="57"/>
      <c r="F32" s="57"/>
      <c r="G32" s="57"/>
      <c r="H32" s="57"/>
      <c r="I32" s="57"/>
      <c r="J32" s="39"/>
      <c r="K32" s="39"/>
    </row>
    <row r="33" spans="3:11" x14ac:dyDescent="0.2">
      <c r="C33" s="57" t="s">
        <v>339</v>
      </c>
      <c r="D33" s="57"/>
      <c r="E33" s="57"/>
      <c r="F33" s="57"/>
      <c r="G33" s="57"/>
      <c r="H33" s="57"/>
      <c r="I33" s="39"/>
      <c r="J33" s="39"/>
      <c r="K33" s="39"/>
    </row>
    <row r="34" spans="3:11" x14ac:dyDescent="0.2">
      <c r="C34" s="57" t="s">
        <v>361</v>
      </c>
      <c r="D34" s="57"/>
      <c r="E34" s="57"/>
      <c r="F34" s="57"/>
      <c r="G34" s="57"/>
      <c r="H34" s="57"/>
      <c r="I34" s="39"/>
      <c r="J34" s="39"/>
      <c r="K34" s="39"/>
    </row>
    <row r="35" spans="3:11" x14ac:dyDescent="0.2">
      <c r="C35" s="57" t="s">
        <v>380</v>
      </c>
      <c r="D35" s="57"/>
      <c r="E35" s="57"/>
      <c r="F35" s="57"/>
      <c r="G35" s="57"/>
      <c r="H35" s="57"/>
      <c r="I35" s="39"/>
      <c r="J35" s="39"/>
      <c r="K35" s="39"/>
    </row>
    <row r="36" spans="3:11" x14ac:dyDescent="0.2">
      <c r="C36" s="57" t="s">
        <v>409</v>
      </c>
      <c r="D36" s="57"/>
      <c r="E36" s="57"/>
      <c r="F36" s="57"/>
      <c r="G36" s="57"/>
      <c r="H36" s="57"/>
      <c r="I36" s="57"/>
      <c r="J36" s="39"/>
      <c r="K36" s="39"/>
    </row>
    <row r="37" spans="3:11" x14ac:dyDescent="0.2">
      <c r="C37" s="57" t="s">
        <v>423</v>
      </c>
      <c r="D37" s="57"/>
      <c r="E37" s="57"/>
      <c r="F37" s="57"/>
      <c r="G37" s="57"/>
      <c r="H37" s="57"/>
      <c r="I37" s="57"/>
      <c r="J37" s="39"/>
      <c r="K37" s="39"/>
    </row>
    <row r="38" spans="3:11" x14ac:dyDescent="0.2">
      <c r="C38" s="57" t="s">
        <v>438</v>
      </c>
      <c r="D38" s="57"/>
      <c r="E38" s="57"/>
      <c r="F38" s="57"/>
      <c r="G38" s="57"/>
      <c r="H38" s="57"/>
      <c r="I38" s="57"/>
      <c r="J38" s="39"/>
      <c r="K38" s="39"/>
    </row>
    <row r="39" spans="3:11" x14ac:dyDescent="0.2">
      <c r="C39" s="57" t="s">
        <v>454</v>
      </c>
      <c r="D39" s="57"/>
      <c r="E39" s="57"/>
      <c r="F39" s="57"/>
      <c r="G39" s="57"/>
      <c r="H39" s="57"/>
      <c r="I39" s="57"/>
      <c r="J39" s="39"/>
      <c r="K39" s="39"/>
    </row>
    <row r="40" spans="3:11" x14ac:dyDescent="0.2">
      <c r="C40" s="57" t="s">
        <v>455</v>
      </c>
      <c r="D40" s="57"/>
      <c r="E40" s="57"/>
      <c r="F40" s="57"/>
      <c r="G40" s="57"/>
      <c r="H40" s="57"/>
      <c r="I40" s="57"/>
      <c r="J40" s="39"/>
      <c r="K40" s="39"/>
    </row>
    <row r="41" spans="3:11" x14ac:dyDescent="0.2">
      <c r="C41" s="57" t="s">
        <v>470</v>
      </c>
      <c r="D41" s="57"/>
      <c r="E41" s="57"/>
      <c r="F41" s="57"/>
      <c r="G41" s="57"/>
      <c r="H41" s="57"/>
      <c r="I41" s="57"/>
      <c r="J41" s="39"/>
      <c r="K41" s="39"/>
    </row>
    <row r="42" spans="3:11" x14ac:dyDescent="0.2">
      <c r="C42" s="57" t="s">
        <v>497</v>
      </c>
      <c r="D42" s="57"/>
      <c r="E42" s="57"/>
      <c r="F42" s="57"/>
      <c r="G42" s="57"/>
      <c r="H42" s="57"/>
      <c r="I42" s="57"/>
    </row>
  </sheetData>
  <sheetProtection algorithmName="SHA-512" hashValue="Ofzpq/qoIQJmlzGhIEZ5gEjquPE5GbBrGYFmpRrogzfSv9aAzwdDN4c7tC1WZ4kvan4d1eXd8qs21Lm/KNSmOA==" saltValue="w+1D9BDvZ7+egOIRrh9A9w==" spinCount="100000" sheet="1" objects="1" scenarios="1"/>
  <mergeCells count="27">
    <mergeCell ref="C29:I29"/>
    <mergeCell ref="C30:G30"/>
    <mergeCell ref="C31:I31"/>
    <mergeCell ref="C16:I16"/>
    <mergeCell ref="C21:I21"/>
    <mergeCell ref="C25:H25"/>
    <mergeCell ref="C26:J26"/>
    <mergeCell ref="C28:H28"/>
    <mergeCell ref="C22:H22"/>
    <mergeCell ref="C23:H23"/>
    <mergeCell ref="C24:H24"/>
    <mergeCell ref="C17:F17"/>
    <mergeCell ref="C19:G19"/>
    <mergeCell ref="C18:G18"/>
    <mergeCell ref="C20:K20"/>
    <mergeCell ref="C27:G27"/>
    <mergeCell ref="C41:I41"/>
    <mergeCell ref="C42:I42"/>
    <mergeCell ref="C32:I32"/>
    <mergeCell ref="C33:H33"/>
    <mergeCell ref="C34:H34"/>
    <mergeCell ref="C35:H35"/>
    <mergeCell ref="C38:I38"/>
    <mergeCell ref="C39:I39"/>
    <mergeCell ref="C40:I40"/>
    <mergeCell ref="C36:I36"/>
    <mergeCell ref="C37:I37"/>
  </mergeCells>
  <hyperlinks>
    <hyperlink ref="C17:F17" location="'General Prevention'!A1" display="* ზოგადი პრევენციული ღონისძიებები" xr:uid="{D77657C8-856E-4F6F-ADA1-ECA71C99ADC2}"/>
    <hyperlink ref="C19:G19" location="'Oro-dental'!A1" display="* რეკომენდაციები ოროდენტალური პროცედურების წინ" xr:uid="{143DBEB6-24AC-40B3-9D69-9DE8CBA179F9}"/>
    <hyperlink ref="C18:G18" location="'IE risk'!A1" display="* ინფექციური ენდოკარდიტის რისკის სტრატიფიკაცია" xr:uid="{4775CCF7-0CE6-4346-B5FF-3F190A6347CC}"/>
    <hyperlink ref="C20:K20" location="'Hig risk &amp; Cardio'!A1" display="* რეკომენდაციები მაღალი რისკის პაციენტებისთვის და კარდიოლოგიური პროცედურებისთვის" xr:uid="{51C1BA99-5BC2-4954-B7D1-095353EB42E6}"/>
    <hyperlink ref="C16:I16" location="'Risk-factors'!A1" display="* ინფექციური ენდოკარდიტის კარდიული ა არაკარდიული რისკ-ფაქტორები" xr:uid="{7A4870BE-46CF-49A3-9A83-77A2A7633798}"/>
    <hyperlink ref="C21:I21" location="'Microbial Diagnostics'!A1" display="* ინფექციური ენდოკარდიტის მიკრობიოლოგიური დიაგნოსტიკის ალგორითმი" xr:uid="{0F843715-3D10-4310-A6BB-5A073361819D}"/>
    <hyperlink ref="C22:H22" location="Radiology!A1" display="* რადიოლოგიური კვლევები ინფექციური ენდოკარდიტის დროს" xr:uid="{6D6FB9AF-2A08-4B0D-89D4-D509E9BD1002}"/>
    <hyperlink ref="C23:H23" location="'ESC 2023 criterias'!A1" display="* ESC 2023 მოდიფიცირებული დიაგნოსტიკური კრიტერიუმები" xr:uid="{A04798BD-456A-486E-A681-04196FF3591E}"/>
    <hyperlink ref="C24:H24" location="NIE!A1" display="* ნატიური სარქვლის ენდოკარდიტის დიაგნოსტიკური ალგორითმი" xr:uid="{927A2B60-5887-4C18-919A-BB539DAD3AA7}"/>
    <hyperlink ref="C25:H25" location="PIE!A1" display="* სარქვლი სპროთეზი ენდოკარდიტის დიაგნოსტიკური ალგორითმი" xr:uid="{FCF10120-616A-4E77-B6A8-66D4C301D641}"/>
    <hyperlink ref="C26:J26" location="'CIED IE'!A1" display="* იმპლანტირებულ ელექტრონულ მოწყობილობასთან ასოცირებული ენდოკარდიტი" xr:uid="{4A2E321B-5E21-42AA-B429-499BBF07A3A9}"/>
    <hyperlink ref="C28:H28" location="Antibiotics!A1" display="* ინფექციური ენდოკარდიტის ანტიბიოტიკოთერაპიის ფაზები" xr:uid="{37335634-DCC6-4E79-8939-64EF82D913A8}"/>
    <hyperlink ref="C29:I29" location="Antibiotics!A1" display="* ამბულატორიული ინტრავენური ანტიბიოტიკოთერაპია და სცენარები" xr:uid="{C2892B8B-29D1-43BF-9B71-14ED9961A03A}"/>
    <hyperlink ref="C30:G30" location="Streptococcus!A1" display="* ორალური streptococci და Streptococcus gallolyticus ჯგუფი" xr:uid="{0D85CAD3-11F2-4C94-A2B2-17AEE5B9838F}"/>
    <hyperlink ref="C31:H31" location="Staphylococcus!A1" display="* Staphylococcus-ის შტამებით გამოწვეული ინფექციური ენდოკარდიტი" xr:uid="{8BEF6732-F36D-4879-8EE5-210686D1B141}"/>
    <hyperlink ref="C27:G27" location="Prognosis!A1" display="* ცუდი გამოსავლის პრედიქციის კრიტერიუმები" xr:uid="{42CC1AD3-4954-471C-80FA-BC703935A315}"/>
    <hyperlink ref="C32:H32" location="Staphylococcus!A1" display="* Staphylococcus-ის შტამებით გამოწვეული ინფექციური ენდოკარდიტი" xr:uid="{7460BFCF-9325-4055-AF1E-A95D3E58844D}"/>
    <hyperlink ref="C32:I32" location="Enterococcus!A1" display="* Enterococcus-ის შტამებით გამოწვეული ინფექციური ენდოკარდიტი" xr:uid="{3B3AEC12-CB1F-4B34-AF73-7B0438471DA7}"/>
    <hyperlink ref="C33:H33" location="BCNIE!A1" display="* ინფექციური ენდოკარდიტი სისხლის ნეგატიური კულტურით" xr:uid="{0B4BFB43-07B4-464A-B469-F1214C9A07B8}"/>
    <hyperlink ref="C34:H34" location="Empiric!A1" display="* ინფექციური ენდოკარდიტის ემპირიული ანტიბიოტიკოთერაპია" xr:uid="{05686D05-CF92-447C-BDBD-D18776173E8C}"/>
    <hyperlink ref="C35:H35" location="Outpatient!A1" display="* სტაბილური პაციენტის ამბულატორიული ანტიბიოტიკოთერაპია" xr:uid="{6C3B5E44-67B2-4871-B7C6-50EB36889197}"/>
    <hyperlink ref="C36:H36" location="Outpatient!A1" display="* სტაბილური პაციენტის ამბულატორიული ანტიბიოტიკოთერაპია" xr:uid="{09E06373-7D2B-444E-A4F0-222E51F29259}"/>
    <hyperlink ref="C36:I36" location="Surgery!A1" display="* ინფექციური ენდოკარდიტის ქირურგიული ჩარევის დრო და რეკომენდაციები" xr:uid="{8096B5A2-F41D-4FBE-8A1D-2C111A12AC7E}"/>
    <hyperlink ref="C37:H37" location="Outpatient!A1" display="* სტაბილური პაციენტის ამბულატორიული ანტიბიოტიკოთერაპია" xr:uid="{04FF2AF8-87BC-4A14-BED8-A45F168E32A5}"/>
    <hyperlink ref="C37:I37" location="Complications!A1" display="* ინფექციური ენდოკარდიტის ქირურგიული ჩარევის დრო და რეკომენდაციები" xr:uid="{3023ADBB-5385-43DE-904C-4C14B368966F}"/>
    <hyperlink ref="C38:H38" location="Outpatient!A1" display="* სტაბილური პაციენტის ამბულატორიული ანტიბიოტიკოთერაპია" xr:uid="{CD615F06-78C3-4C81-A793-A3DBF44A0DF1}"/>
    <hyperlink ref="C38:I38" location="Coronary!A1" display="* კორონარული ანატომიის პერიოპერაციული შეფასება" xr:uid="{D3256C0A-3EE1-475C-83B5-952A671607A1}"/>
    <hyperlink ref="C39:H39" location="Outpatient!A1" display="* სტაბილური პაციენტის ამბულატორიული ანტიბიოტიკოთერაპია" xr:uid="{7ADC0E09-490A-4020-830B-F7CED1F3B8CD}"/>
    <hyperlink ref="C39:I39" location="Coronary!A1" display="* კორონარული ანატომიის პერიოპერაციული შეფასება" xr:uid="{D449B0F9-815E-419C-A39D-5ABB91535171}"/>
    <hyperlink ref="C40:H40" location="Outpatient!A1" display="* სტაბილური პაციენტის ამბულატორიული ანტიბიოტიკოთერაპია" xr:uid="{24BF704F-46AF-4ADB-8AE1-41BCC052443A}"/>
    <hyperlink ref="C40:I40" location="Stroke!A1" display="* ინფექციური ენდოკარდიტი და ინსულტი" xr:uid="{524781CC-0858-4341-9FD7-01358BA7CD10}"/>
    <hyperlink ref="C41:H41" location="Outpatient!A1" display="* სტაბილური პაციენტის ამბულატორიული ანტიბიოტიკოთერაპია" xr:uid="{294E5E14-48E6-4FC2-B91B-82169347027F}"/>
    <hyperlink ref="C41:I41" location="Relapse!A1" display="* ინფექციური ენდოკარდიტის რეციდივთან ასოცირებული ფაქტორები" xr:uid="{292B69FE-224B-4742-A5C9-B38577EABE3B}"/>
    <hyperlink ref="C42:H42" location="Outpatient!A1" display="* სტაბილური პაციენტის ამბულატორიული ანტიბიოტიკოთერაპია" xr:uid="{3F279858-9172-4ED8-B08A-298BCAEB453B}"/>
    <hyperlink ref="C42:I42" location="Right!A1" display="* მარჯენამხრივი ინფექციური ენდოკარდიტი" xr:uid="{D3208809-85A8-4F27-88EC-70D3AA0F52B2}"/>
  </hyperlinks>
  <pageMargins left="0.7" right="0.7" top="0.75" bottom="0.75" header="0.3" footer="0.3"/>
  <pageSetup paperSize="9" orientation="landscape" horizontalDpi="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F2591-1D7F-4E87-A0DC-FE8F8C6E6AE1}">
  <dimension ref="A1:U19"/>
  <sheetViews>
    <sheetView workbookViewId="0">
      <selection activeCell="A4" sqref="A4:N4"/>
    </sheetView>
  </sheetViews>
  <sheetFormatPr defaultRowHeight="15" x14ac:dyDescent="0.25"/>
  <cols>
    <col min="1" max="14" width="9" style="4"/>
    <col min="15" max="15" width="9" style="10"/>
    <col min="16" max="20" width="9" style="27"/>
    <col min="21" max="21" width="9" style="10"/>
    <col min="22" max="16384" width="9" style="4"/>
  </cols>
  <sheetData>
    <row r="1" spans="1:15" x14ac:dyDescent="0.25">
      <c r="A1" s="60" t="s">
        <v>185</v>
      </c>
      <c r="B1" s="60"/>
      <c r="C1" s="60"/>
      <c r="D1" s="60"/>
      <c r="E1" s="60"/>
      <c r="F1" s="60"/>
      <c r="G1" s="60"/>
      <c r="H1" s="60"/>
      <c r="I1" s="60"/>
      <c r="J1" s="60"/>
      <c r="K1" s="60"/>
      <c r="L1" s="60"/>
      <c r="M1" s="60"/>
      <c r="N1" s="60"/>
    </row>
    <row r="2" spans="1:15" x14ac:dyDescent="0.25">
      <c r="A2" s="60"/>
      <c r="B2" s="60"/>
      <c r="C2" s="60"/>
      <c r="D2" s="60"/>
      <c r="E2" s="60"/>
      <c r="F2" s="60"/>
      <c r="G2" s="60"/>
      <c r="H2" s="60"/>
      <c r="I2" s="60"/>
      <c r="J2" s="60"/>
      <c r="K2" s="60"/>
      <c r="L2" s="60"/>
      <c r="M2" s="60"/>
      <c r="N2" s="60"/>
    </row>
    <row r="4" spans="1:15" x14ac:dyDescent="0.25">
      <c r="A4" s="104" t="s">
        <v>187</v>
      </c>
      <c r="B4" s="104"/>
      <c r="C4" s="104"/>
      <c r="D4" s="104"/>
      <c r="E4" s="104"/>
      <c r="F4" s="104"/>
      <c r="G4" s="104"/>
      <c r="H4" s="104"/>
      <c r="I4" s="104"/>
      <c r="J4" s="104"/>
      <c r="K4" s="104"/>
      <c r="L4" s="104"/>
      <c r="M4" s="104"/>
      <c r="N4" s="104"/>
    </row>
    <row r="5" spans="1:15" x14ac:dyDescent="0.25">
      <c r="A5" s="94" t="str">
        <f>'ESC 2023 criterias'!C37</f>
        <v>არ არის თავსებადი ინფექციური ენდოკარდიტის დიაგნოზთან</v>
      </c>
      <c r="B5" s="94"/>
      <c r="C5" s="94"/>
      <c r="D5" s="94"/>
      <c r="E5" s="94"/>
      <c r="F5" s="94"/>
      <c r="G5" s="94"/>
      <c r="H5" s="94"/>
      <c r="I5" s="94"/>
      <c r="J5" s="94"/>
      <c r="K5" s="94"/>
      <c r="L5" s="94"/>
      <c r="M5" s="94"/>
      <c r="N5" s="94"/>
    </row>
    <row r="6" spans="1:15" x14ac:dyDescent="0.25">
      <c r="O6" s="10" t="s">
        <v>188</v>
      </c>
    </row>
    <row r="7" spans="1:15" x14ac:dyDescent="0.25">
      <c r="A7" s="103" t="str">
        <f>IF(A5="დადასტურებული ინფექციური ენდოკარდიტი",O6,IF(A5="სავარაუდო ინფექციური ენდოკარდიტი",O10,IF(A5="არ არის თავსებადი ინფექციური ენდოკარდიტის დიაგნოზთან",O16,"")))</f>
        <v>* არ არის დიაგნოსტიკური კვლევების საჭიროება</v>
      </c>
      <c r="B7" s="103"/>
      <c r="C7" s="103"/>
      <c r="D7" s="103"/>
      <c r="E7" s="103"/>
      <c r="F7" s="103"/>
      <c r="G7" s="103"/>
      <c r="H7" s="103"/>
      <c r="I7" s="103"/>
      <c r="J7" s="103"/>
      <c r="K7" s="103"/>
      <c r="L7" s="103"/>
      <c r="M7" s="103"/>
      <c r="N7" s="103"/>
      <c r="O7" s="10" t="s">
        <v>189</v>
      </c>
    </row>
    <row r="8" spans="1:15" x14ac:dyDescent="0.25">
      <c r="A8" s="103"/>
      <c r="B8" s="103"/>
      <c r="C8" s="103"/>
      <c r="D8" s="103"/>
      <c r="E8" s="103"/>
      <c r="F8" s="103"/>
      <c r="G8" s="103"/>
      <c r="H8" s="103"/>
      <c r="I8" s="103"/>
      <c r="J8" s="103"/>
      <c r="K8" s="103"/>
      <c r="L8" s="103"/>
      <c r="M8" s="103"/>
      <c r="N8" s="103"/>
      <c r="O8" s="10" t="s">
        <v>190</v>
      </c>
    </row>
    <row r="10" spans="1:15" x14ac:dyDescent="0.25">
      <c r="A10" s="103" t="str">
        <f>IF(A5="დადასტურებული ინფექციური ენდოკარდიტი",O7,IF(A5="სავარაუდო ინფექციური ენდოკარდიტი",O11,""))</f>
        <v/>
      </c>
      <c r="B10" s="103"/>
      <c r="C10" s="103"/>
      <c r="D10" s="103"/>
      <c r="E10" s="103"/>
      <c r="F10" s="103"/>
      <c r="G10" s="103"/>
      <c r="H10" s="103"/>
      <c r="I10" s="103"/>
      <c r="J10" s="103"/>
      <c r="K10" s="103"/>
      <c r="L10" s="103"/>
      <c r="M10" s="103"/>
      <c r="N10" s="103"/>
      <c r="O10" s="10" t="s">
        <v>191</v>
      </c>
    </row>
    <row r="11" spans="1:15" x14ac:dyDescent="0.25">
      <c r="A11" s="103"/>
      <c r="B11" s="103"/>
      <c r="C11" s="103"/>
      <c r="D11" s="103"/>
      <c r="E11" s="103"/>
      <c r="F11" s="103"/>
      <c r="G11" s="103"/>
      <c r="H11" s="103"/>
      <c r="I11" s="103"/>
      <c r="J11" s="103"/>
      <c r="K11" s="103"/>
      <c r="L11" s="103"/>
      <c r="M11" s="103"/>
      <c r="N11" s="103"/>
      <c r="O11" s="10" t="s">
        <v>192</v>
      </c>
    </row>
    <row r="12" spans="1:15" x14ac:dyDescent="0.25">
      <c r="O12" s="10" t="s">
        <v>193</v>
      </c>
    </row>
    <row r="13" spans="1:15" x14ac:dyDescent="0.25">
      <c r="A13" s="103" t="str">
        <f>IF(A5="დადასტურებული ინფექციური ენდოკარდიტი",O8,IF(A5="სავარაუდო ინფექციური ენდოკარდიტი",O12,""))</f>
        <v/>
      </c>
      <c r="B13" s="103"/>
      <c r="C13" s="103"/>
      <c r="D13" s="103"/>
      <c r="E13" s="103"/>
      <c r="F13" s="103"/>
      <c r="G13" s="103"/>
      <c r="H13" s="103"/>
      <c r="I13" s="103"/>
      <c r="J13" s="103"/>
      <c r="K13" s="103"/>
      <c r="L13" s="103"/>
      <c r="M13" s="103"/>
      <c r="N13" s="103"/>
      <c r="O13" s="10" t="s">
        <v>198</v>
      </c>
    </row>
    <row r="14" spans="1:15" x14ac:dyDescent="0.25">
      <c r="A14" s="103"/>
      <c r="B14" s="103"/>
      <c r="C14" s="103"/>
      <c r="D14" s="103"/>
      <c r="E14" s="103"/>
      <c r="F14" s="103"/>
      <c r="G14" s="103"/>
      <c r="H14" s="103"/>
      <c r="I14" s="103"/>
      <c r="J14" s="103"/>
      <c r="K14" s="103"/>
      <c r="L14" s="103"/>
      <c r="M14" s="103"/>
      <c r="N14" s="103"/>
      <c r="O14" s="10" t="s">
        <v>194</v>
      </c>
    </row>
    <row r="16" spans="1:15" x14ac:dyDescent="0.25">
      <c r="A16" s="4" t="str">
        <f>IF(A5="სავარაუდო ინფექციური ენდოკარდიტი",O13,"")</f>
        <v/>
      </c>
      <c r="O16" s="10" t="s">
        <v>195</v>
      </c>
    </row>
    <row r="18" spans="1:14" x14ac:dyDescent="0.25">
      <c r="A18" s="103" t="str">
        <f>IF(A5="სავარაუდო ინფექციური ენდოკარდიტი",O14,"")</f>
        <v/>
      </c>
      <c r="B18" s="103"/>
      <c r="C18" s="103"/>
      <c r="D18" s="103"/>
      <c r="E18" s="103"/>
      <c r="F18" s="103"/>
      <c r="G18" s="103"/>
      <c r="H18" s="103"/>
      <c r="I18" s="103"/>
      <c r="J18" s="103"/>
      <c r="K18" s="103"/>
      <c r="L18" s="103"/>
      <c r="M18" s="103"/>
      <c r="N18" s="103"/>
    </row>
    <row r="19" spans="1:14" x14ac:dyDescent="0.25">
      <c r="A19" s="103"/>
      <c r="B19" s="103"/>
      <c r="C19" s="103"/>
      <c r="D19" s="103"/>
      <c r="E19" s="103"/>
      <c r="F19" s="103"/>
      <c r="G19" s="103"/>
      <c r="H19" s="103"/>
      <c r="I19" s="103"/>
      <c r="J19" s="103"/>
      <c r="K19" s="103"/>
      <c r="L19" s="103"/>
      <c r="M19" s="103"/>
      <c r="N19" s="103"/>
    </row>
  </sheetData>
  <sheetProtection algorithmName="SHA-512" hashValue="r4Zt0FezkLTFrmGx0ZPMtQ8vzecA/plt+oeodanxdEPkvkXJ+6D5gtBQxObrfJJA+Fl7uDRjMBAfmsAUFERplA==" saltValue="ytm2Ljt+lf7pzpB4QL5TSg==" spinCount="100000" sheet="1" objects="1" scenarios="1"/>
  <mergeCells count="7">
    <mergeCell ref="A18:N19"/>
    <mergeCell ref="A1:N2"/>
    <mergeCell ref="A10:N11"/>
    <mergeCell ref="A4:N4"/>
    <mergeCell ref="A5:N5"/>
    <mergeCell ref="A7:N8"/>
    <mergeCell ref="A13:N14"/>
  </mergeCells>
  <conditionalFormatting sqref="A5:N5">
    <cfRule type="containsText" dxfId="34" priority="1" operator="containsText" text="თავსებადი">
      <formula>NOT(ISERROR(SEARCH("თავსებადი",A5)))</formula>
    </cfRule>
    <cfRule type="containsText" dxfId="33" priority="2" operator="containsText" text="სავარაუდო">
      <formula>NOT(ISERROR(SEARCH("სავარაუდო",A5)))</formula>
    </cfRule>
    <cfRule type="containsText" dxfId="32" priority="3" operator="containsText" text="დადასტურებული">
      <formula>NOT(ISERROR(SEARCH("დადასტურებული",A5)))</formula>
    </cfRule>
  </conditionalFormatting>
  <hyperlinks>
    <hyperlink ref="A1:N2" location="Main!A1" display="ზოგადი პრევენციული ღონისძიებები" xr:uid="{2799E2FD-5FBA-48BD-A0C1-C8E203E81CF7}"/>
    <hyperlink ref="A4:N4" location="'ESC 2023 criterias'!A1" display="ინფექციური ენდოკარდიტის ESC 2023 დიაგნოსტიკური კრიტერიუმებით " xr:uid="{2CCF2FF0-EF58-46B4-8BFC-D91B4A55623D}"/>
  </hyperlinks>
  <pageMargins left="0.7" right="0.7" top="0.75" bottom="0.75" header="0.3" footer="0.3"/>
  <pageSetup paperSize="9" orientation="landscape"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306DB-80CA-4BC3-BBCE-A64B90F150AA}">
  <dimension ref="A1:U19"/>
  <sheetViews>
    <sheetView workbookViewId="0">
      <selection sqref="A1:N2"/>
    </sheetView>
  </sheetViews>
  <sheetFormatPr defaultRowHeight="15" x14ac:dyDescent="0.25"/>
  <cols>
    <col min="1" max="14" width="9" style="4"/>
    <col min="15" max="15" width="9" style="10"/>
    <col min="16" max="20" width="9" style="27"/>
    <col min="21" max="21" width="9" style="10"/>
    <col min="22" max="16384" width="9" style="4"/>
  </cols>
  <sheetData>
    <row r="1" spans="1:15" x14ac:dyDescent="0.25">
      <c r="A1" s="60" t="s">
        <v>200</v>
      </c>
      <c r="B1" s="60"/>
      <c r="C1" s="60"/>
      <c r="D1" s="60"/>
      <c r="E1" s="60"/>
      <c r="F1" s="60"/>
      <c r="G1" s="60"/>
      <c r="H1" s="60"/>
      <c r="I1" s="60"/>
      <c r="J1" s="60"/>
      <c r="K1" s="60"/>
      <c r="L1" s="60"/>
      <c r="M1" s="60"/>
      <c r="N1" s="60"/>
    </row>
    <row r="2" spans="1:15" x14ac:dyDescent="0.25">
      <c r="A2" s="60"/>
      <c r="B2" s="60"/>
      <c r="C2" s="60"/>
      <c r="D2" s="60"/>
      <c r="E2" s="60"/>
      <c r="F2" s="60"/>
      <c r="G2" s="60"/>
      <c r="H2" s="60"/>
      <c r="I2" s="60"/>
      <c r="J2" s="60"/>
      <c r="K2" s="60"/>
      <c r="L2" s="60"/>
      <c r="M2" s="60"/>
      <c r="N2" s="60"/>
    </row>
    <row r="4" spans="1:15" x14ac:dyDescent="0.25">
      <c r="A4" s="104" t="s">
        <v>187</v>
      </c>
      <c r="B4" s="104"/>
      <c r="C4" s="104"/>
      <c r="D4" s="104"/>
      <c r="E4" s="104"/>
      <c r="F4" s="104"/>
      <c r="G4" s="104"/>
      <c r="H4" s="104"/>
      <c r="I4" s="104"/>
      <c r="J4" s="104"/>
      <c r="K4" s="104"/>
      <c r="L4" s="104"/>
      <c r="M4" s="104"/>
      <c r="N4" s="104"/>
    </row>
    <row r="5" spans="1:15" x14ac:dyDescent="0.25">
      <c r="A5" s="94" t="str">
        <f>'ESC 2023 criterias'!C37</f>
        <v>არ არის თავსებადი ინფექციური ენდოკარდიტის დიაგნოზთან</v>
      </c>
      <c r="B5" s="94"/>
      <c r="C5" s="94"/>
      <c r="D5" s="94"/>
      <c r="E5" s="94"/>
      <c r="F5" s="94"/>
      <c r="G5" s="94"/>
      <c r="H5" s="94"/>
      <c r="I5" s="94"/>
      <c r="J5" s="94"/>
      <c r="K5" s="94"/>
      <c r="L5" s="94"/>
      <c r="M5" s="94"/>
      <c r="N5" s="94"/>
    </row>
    <row r="6" spans="1:15" x14ac:dyDescent="0.25">
      <c r="O6" s="10" t="s">
        <v>188</v>
      </c>
    </row>
    <row r="7" spans="1:15" x14ac:dyDescent="0.25">
      <c r="A7" s="103" t="str">
        <f>IF(A5="დადასტურებული ინფექციური ენდოკარდიტი",O6,IF(A5="სავარაუდო ინფექციური ენდოკარდიტი",O10,IF(A5="არ არის თავსებადი ინფექციური ენდოკარდიტის დიაგნოზთან",O16,"")))</f>
        <v>* არ არის დიაგნოსტიკური კვლევების საჭიროება</v>
      </c>
      <c r="B7" s="103"/>
      <c r="C7" s="103"/>
      <c r="D7" s="103"/>
      <c r="E7" s="103"/>
      <c r="F7" s="103"/>
      <c r="G7" s="103"/>
      <c r="H7" s="103"/>
      <c r="I7" s="103"/>
      <c r="J7" s="103"/>
      <c r="K7" s="103"/>
      <c r="L7" s="103"/>
      <c r="M7" s="103"/>
      <c r="N7" s="103"/>
      <c r="O7" s="10" t="s">
        <v>189</v>
      </c>
    </row>
    <row r="8" spans="1:15" x14ac:dyDescent="0.25">
      <c r="A8" s="103"/>
      <c r="B8" s="103"/>
      <c r="C8" s="103"/>
      <c r="D8" s="103"/>
      <c r="E8" s="103"/>
      <c r="F8" s="103"/>
      <c r="G8" s="103"/>
      <c r="H8" s="103"/>
      <c r="I8" s="103"/>
      <c r="J8" s="103"/>
      <c r="K8" s="103"/>
      <c r="L8" s="103"/>
      <c r="M8" s="103"/>
      <c r="N8" s="103"/>
      <c r="O8" s="10" t="s">
        <v>190</v>
      </c>
    </row>
    <row r="10" spans="1:15" x14ac:dyDescent="0.25">
      <c r="A10" s="103" t="str">
        <f>IF(A5="დადასტურებული ინფექციური ენდოკარდიტი",O7,IF(A5="სავარაუდო ინფექციური ენდოკარდიტი",O11,""))</f>
        <v/>
      </c>
      <c r="B10" s="103"/>
      <c r="C10" s="103"/>
      <c r="D10" s="103"/>
      <c r="E10" s="103"/>
      <c r="F10" s="103"/>
      <c r="G10" s="103"/>
      <c r="H10" s="103"/>
      <c r="I10" s="103"/>
      <c r="J10" s="103"/>
      <c r="K10" s="103"/>
      <c r="L10" s="103"/>
      <c r="M10" s="103"/>
      <c r="N10" s="103"/>
      <c r="O10" s="10" t="s">
        <v>191</v>
      </c>
    </row>
    <row r="11" spans="1:15" x14ac:dyDescent="0.25">
      <c r="A11" s="103"/>
      <c r="B11" s="103"/>
      <c r="C11" s="103"/>
      <c r="D11" s="103"/>
      <c r="E11" s="103"/>
      <c r="F11" s="103"/>
      <c r="G11" s="103"/>
      <c r="H11" s="103"/>
      <c r="I11" s="103"/>
      <c r="J11" s="103"/>
      <c r="K11" s="103"/>
      <c r="L11" s="103"/>
      <c r="M11" s="103"/>
      <c r="N11" s="103"/>
      <c r="O11" s="10" t="s">
        <v>192</v>
      </c>
    </row>
    <row r="12" spans="1:15" x14ac:dyDescent="0.25">
      <c r="O12" s="10" t="s">
        <v>201</v>
      </c>
    </row>
    <row r="13" spans="1:15" x14ac:dyDescent="0.25">
      <c r="A13" s="103" t="str">
        <f>IF(A5="დადასტურებული ინფექციური ენდოკარდიტი",O8,IF(A5="სავარაუდო ინფექციური ენდოკარდიტი",O12,""))</f>
        <v/>
      </c>
      <c r="B13" s="103"/>
      <c r="C13" s="103"/>
      <c r="D13" s="103"/>
      <c r="E13" s="103"/>
      <c r="F13" s="103"/>
      <c r="G13" s="103"/>
      <c r="H13" s="103"/>
      <c r="I13" s="103"/>
      <c r="J13" s="103"/>
      <c r="K13" s="103"/>
      <c r="L13" s="103"/>
      <c r="M13" s="103"/>
      <c r="N13" s="103"/>
      <c r="O13" s="10" t="s">
        <v>198</v>
      </c>
    </row>
    <row r="14" spans="1:15" x14ac:dyDescent="0.25">
      <c r="A14" s="103"/>
      <c r="B14" s="103"/>
      <c r="C14" s="103"/>
      <c r="D14" s="103"/>
      <c r="E14" s="103"/>
      <c r="F14" s="103"/>
      <c r="G14" s="103"/>
      <c r="H14" s="103"/>
      <c r="I14" s="103"/>
      <c r="J14" s="103"/>
      <c r="K14" s="103"/>
      <c r="L14" s="103"/>
      <c r="M14" s="103"/>
      <c r="N14" s="103"/>
      <c r="O14" s="10" t="s">
        <v>194</v>
      </c>
    </row>
    <row r="16" spans="1:15" x14ac:dyDescent="0.25">
      <c r="A16" s="4" t="str">
        <f>IF(A5="სავარაუდო ინფექციური ენდოკარდიტი",O13,"")</f>
        <v/>
      </c>
      <c r="O16" s="10" t="s">
        <v>195</v>
      </c>
    </row>
    <row r="18" spans="1:14" x14ac:dyDescent="0.25">
      <c r="A18" s="103" t="str">
        <f>IF(A5="სავარაუდო ინფექციური ენდოკარდიტი",O14,"")</f>
        <v/>
      </c>
      <c r="B18" s="103"/>
      <c r="C18" s="103"/>
      <c r="D18" s="103"/>
      <c r="E18" s="103"/>
      <c r="F18" s="103"/>
      <c r="G18" s="103"/>
      <c r="H18" s="103"/>
      <c r="I18" s="103"/>
      <c r="J18" s="103"/>
      <c r="K18" s="103"/>
      <c r="L18" s="103"/>
      <c r="M18" s="103"/>
      <c r="N18" s="103"/>
    </row>
    <row r="19" spans="1:14" x14ac:dyDescent="0.25">
      <c r="A19" s="103"/>
      <c r="B19" s="103"/>
      <c r="C19" s="103"/>
      <c r="D19" s="103"/>
      <c r="E19" s="103"/>
      <c r="F19" s="103"/>
      <c r="G19" s="103"/>
      <c r="H19" s="103"/>
      <c r="I19" s="103"/>
      <c r="J19" s="103"/>
      <c r="K19" s="103"/>
      <c r="L19" s="103"/>
      <c r="M19" s="103"/>
      <c r="N19" s="103"/>
    </row>
  </sheetData>
  <sheetProtection algorithmName="SHA-512" hashValue="Pyvz1Q8Jhb8dHlU9Az1X55bhR4LRCCQTZaXDLpSAChubWvz904R7nTDNHXztsl6FZdqiJWM6L+9ekS37kMm1ZQ==" saltValue="lzc4wXLD4w7VoKFL8Dzphg==" spinCount="100000" sheet="1" objects="1" scenarios="1"/>
  <mergeCells count="7">
    <mergeCell ref="A18:N19"/>
    <mergeCell ref="A1:N2"/>
    <mergeCell ref="A4:N4"/>
    <mergeCell ref="A5:N5"/>
    <mergeCell ref="A7:N8"/>
    <mergeCell ref="A10:N11"/>
    <mergeCell ref="A13:N14"/>
  </mergeCells>
  <conditionalFormatting sqref="A5:N5">
    <cfRule type="containsText" dxfId="31" priority="1" operator="containsText" text="თავსებადი">
      <formula>NOT(ISERROR(SEARCH("თავსებადი",A5)))</formula>
    </cfRule>
    <cfRule type="containsText" dxfId="30" priority="2" operator="containsText" text="სავარაუდო">
      <formula>NOT(ISERROR(SEARCH("სავარაუდო",A5)))</formula>
    </cfRule>
    <cfRule type="containsText" dxfId="29" priority="3" operator="containsText" text="დადასტურებული">
      <formula>NOT(ISERROR(SEARCH("დადასტურებული",A5)))</formula>
    </cfRule>
  </conditionalFormatting>
  <hyperlinks>
    <hyperlink ref="A1:N2" location="Main!A1" display="ზოგადი პრევენციული ღონისძიებები" xr:uid="{706E61B2-ED7F-4F5A-90CB-FD208C008017}"/>
    <hyperlink ref="A4:N4" location="'ESC 2023 criterias'!A1" display="ინფექციური ენდოკარდიტის ESC 2023 დიაგნოსტიკური კრიტერიუმებით " xr:uid="{25AFD929-6813-4B67-8832-65BF46820DF1}"/>
  </hyperlinks>
  <pageMargins left="0.7" right="0.7" top="0.75" bottom="0.75" header="0.3" footer="0.3"/>
  <pageSetup paperSize="9" orientation="landscape" horizontalDpi="0" verticalDpi="0"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5199D-0C05-4897-870D-58B9BA08E575}">
  <dimension ref="A1:U52"/>
  <sheetViews>
    <sheetView workbookViewId="0">
      <selection activeCell="A32" sqref="A32:N34"/>
    </sheetView>
  </sheetViews>
  <sheetFormatPr defaultRowHeight="15" x14ac:dyDescent="0.25"/>
  <cols>
    <col min="1" max="14" width="9" style="4"/>
    <col min="15" max="15" width="9" style="10"/>
    <col min="16" max="20" width="9" style="27"/>
    <col min="21" max="21" width="9" style="10"/>
    <col min="22" max="16384" width="9" style="4"/>
  </cols>
  <sheetData>
    <row r="1" spans="1:15" ht="15" customHeight="1" x14ac:dyDescent="0.25">
      <c r="A1" s="71" t="s">
        <v>202</v>
      </c>
      <c r="B1" s="71"/>
      <c r="C1" s="71"/>
      <c r="D1" s="71"/>
      <c r="E1" s="71"/>
      <c r="F1" s="71"/>
      <c r="G1" s="71"/>
      <c r="H1" s="71"/>
      <c r="I1" s="71"/>
      <c r="J1" s="71"/>
      <c r="K1" s="71"/>
      <c r="L1" s="71"/>
      <c r="M1" s="71"/>
      <c r="N1" s="71"/>
    </row>
    <row r="2" spans="1:15" ht="15" customHeight="1" x14ac:dyDescent="0.25">
      <c r="A2" s="71"/>
      <c r="B2" s="71"/>
      <c r="C2" s="71"/>
      <c r="D2" s="71"/>
      <c r="E2" s="71"/>
      <c r="F2" s="71"/>
      <c r="G2" s="71"/>
      <c r="H2" s="71"/>
      <c r="I2" s="71"/>
      <c r="J2" s="71"/>
      <c r="K2" s="71"/>
      <c r="L2" s="71"/>
      <c r="M2" s="71"/>
      <c r="N2" s="71"/>
    </row>
    <row r="3" spans="1:15" ht="18.75" customHeight="1" x14ac:dyDescent="0.25">
      <c r="A3" s="71"/>
      <c r="B3" s="71"/>
      <c r="C3" s="71"/>
      <c r="D3" s="71"/>
      <c r="E3" s="71"/>
      <c r="F3" s="71"/>
      <c r="G3" s="71"/>
      <c r="H3" s="71"/>
      <c r="I3" s="71"/>
      <c r="J3" s="71"/>
      <c r="K3" s="71"/>
      <c r="L3" s="71"/>
      <c r="M3" s="71"/>
      <c r="N3" s="71"/>
    </row>
    <row r="5" spans="1:15" x14ac:dyDescent="0.25">
      <c r="A5" s="105" t="s">
        <v>187</v>
      </c>
      <c r="B5" s="105"/>
      <c r="C5" s="105"/>
      <c r="D5" s="105"/>
      <c r="E5" s="105"/>
      <c r="F5" s="105"/>
      <c r="G5" s="105"/>
      <c r="H5" s="105"/>
      <c r="I5" s="105"/>
      <c r="J5" s="105"/>
      <c r="K5" s="105"/>
      <c r="L5" s="105"/>
      <c r="M5" s="105"/>
      <c r="N5" s="105"/>
    </row>
    <row r="6" spans="1:15" x14ac:dyDescent="0.25">
      <c r="A6" s="94" t="str">
        <f>'ESC 2023 criterias'!C37</f>
        <v>არ არის თავსებადი ინფექციური ენდოკარდიტის დიაგნოზთან</v>
      </c>
      <c r="B6" s="94"/>
      <c r="C6" s="94"/>
      <c r="D6" s="94"/>
      <c r="E6" s="94"/>
      <c r="F6" s="94"/>
      <c r="G6" s="94"/>
      <c r="H6" s="94"/>
      <c r="I6" s="94"/>
      <c r="J6" s="94"/>
      <c r="K6" s="94"/>
      <c r="L6" s="94"/>
      <c r="M6" s="94"/>
      <c r="N6" s="94"/>
    </row>
    <row r="8" spans="1:15" x14ac:dyDescent="0.25">
      <c r="A8" s="103" t="str">
        <f>IF(A6="სავარაუდო ინფექციური ენდოკარდიტი",O11,IF(A6="არ არის თავსებადი ინფექციური ენდოკარდიტის დიაგნოზთან",O17,""))</f>
        <v>* არ არის დიაგნოსტიკური კვლევების საჭიროება</v>
      </c>
      <c r="B8" s="103"/>
      <c r="C8" s="103"/>
      <c r="D8" s="103"/>
      <c r="E8" s="103"/>
      <c r="F8" s="103"/>
      <c r="G8" s="103"/>
      <c r="H8" s="103"/>
      <c r="I8" s="103"/>
      <c r="J8" s="103"/>
      <c r="K8" s="103"/>
      <c r="L8" s="103"/>
      <c r="M8" s="103"/>
      <c r="N8" s="103"/>
      <c r="O8" s="10" t="s">
        <v>189</v>
      </c>
    </row>
    <row r="9" spans="1:15" x14ac:dyDescent="0.25">
      <c r="A9" s="103"/>
      <c r="B9" s="103"/>
      <c r="C9" s="103"/>
      <c r="D9" s="103"/>
      <c r="E9" s="103"/>
      <c r="F9" s="103"/>
      <c r="G9" s="103"/>
      <c r="H9" s="103"/>
      <c r="I9" s="103"/>
      <c r="J9" s="103"/>
      <c r="K9" s="103"/>
      <c r="L9" s="103"/>
      <c r="M9" s="103"/>
      <c r="N9" s="103"/>
      <c r="O9" s="10" t="s">
        <v>190</v>
      </c>
    </row>
    <row r="11" spans="1:15" x14ac:dyDescent="0.25">
      <c r="A11" s="103" t="str">
        <f>IF(A6="სავარაუდო ინფექციური ენდოკარდიტი",O12,"")</f>
        <v/>
      </c>
      <c r="B11" s="103"/>
      <c r="C11" s="103"/>
      <c r="D11" s="103"/>
      <c r="E11" s="103"/>
      <c r="F11" s="103"/>
      <c r="G11" s="103"/>
      <c r="H11" s="103"/>
      <c r="I11" s="103"/>
      <c r="J11" s="103"/>
      <c r="K11" s="103"/>
      <c r="L11" s="103"/>
      <c r="M11" s="103"/>
      <c r="N11" s="103"/>
      <c r="O11" s="10" t="s">
        <v>191</v>
      </c>
    </row>
    <row r="12" spans="1:15" x14ac:dyDescent="0.25">
      <c r="A12" s="103"/>
      <c r="B12" s="103"/>
      <c r="C12" s="103"/>
      <c r="D12" s="103"/>
      <c r="E12" s="103"/>
      <c r="F12" s="103"/>
      <c r="G12" s="103"/>
      <c r="H12" s="103"/>
      <c r="I12" s="103"/>
      <c r="J12" s="103"/>
      <c r="K12" s="103"/>
      <c r="L12" s="103"/>
      <c r="M12" s="103"/>
      <c r="N12" s="103"/>
      <c r="O12" s="10" t="s">
        <v>192</v>
      </c>
    </row>
    <row r="13" spans="1:15" x14ac:dyDescent="0.25">
      <c r="O13" s="10" t="s">
        <v>205</v>
      </c>
    </row>
    <row r="14" spans="1:15" x14ac:dyDescent="0.25">
      <c r="A14" s="103" t="str">
        <f>IF(A6="სავარაუდო ინფექციური ენდოკარდიტი",O13,"")</f>
        <v/>
      </c>
      <c r="B14" s="103"/>
      <c r="C14" s="103"/>
      <c r="D14" s="103"/>
      <c r="E14" s="103"/>
      <c r="F14" s="103"/>
      <c r="G14" s="103"/>
      <c r="H14" s="103"/>
      <c r="I14" s="103"/>
      <c r="J14" s="103"/>
      <c r="K14" s="103"/>
      <c r="L14" s="103"/>
      <c r="M14" s="103"/>
      <c r="N14" s="103"/>
      <c r="O14" s="10" t="s">
        <v>206</v>
      </c>
    </row>
    <row r="15" spans="1:15" x14ac:dyDescent="0.25">
      <c r="A15" s="103"/>
      <c r="B15" s="103"/>
      <c r="C15" s="103"/>
      <c r="D15" s="103"/>
      <c r="E15" s="103"/>
      <c r="F15" s="103"/>
      <c r="G15" s="103"/>
      <c r="H15" s="103"/>
      <c r="I15" s="103"/>
      <c r="J15" s="103"/>
      <c r="K15" s="103"/>
      <c r="L15" s="103"/>
      <c r="M15" s="103"/>
      <c r="N15" s="103"/>
      <c r="O15" s="10" t="s">
        <v>194</v>
      </c>
    </row>
    <row r="16" spans="1:15" ht="15" customHeight="1" x14ac:dyDescent="0.25">
      <c r="B16" s="33"/>
      <c r="C16" s="33"/>
      <c r="D16" s="33"/>
      <c r="E16" s="33"/>
      <c r="F16" s="33"/>
      <c r="G16" s="33"/>
      <c r="H16" s="33"/>
      <c r="I16" s="33"/>
      <c r="J16" s="33"/>
      <c r="K16" s="33"/>
      <c r="L16" s="33"/>
      <c r="M16" s="33"/>
      <c r="N16" s="33"/>
    </row>
    <row r="17" spans="1:21" x14ac:dyDescent="0.25">
      <c r="A17" s="103" t="str">
        <f>IF(A6="სავარაუდო ინფექციური ენდოკარდიტი",O14,"")</f>
        <v/>
      </c>
      <c r="B17" s="103"/>
      <c r="C17" s="103"/>
      <c r="D17" s="103"/>
      <c r="E17" s="103"/>
      <c r="F17" s="103"/>
      <c r="G17" s="103"/>
      <c r="H17" s="103"/>
      <c r="I17" s="103"/>
      <c r="J17" s="103"/>
      <c r="K17" s="103"/>
      <c r="L17" s="103"/>
      <c r="M17" s="103"/>
      <c r="N17" s="103"/>
      <c r="O17" s="10" t="s">
        <v>195</v>
      </c>
    </row>
    <row r="18" spans="1:21" x14ac:dyDescent="0.25">
      <c r="A18" s="103"/>
      <c r="B18" s="103"/>
      <c r="C18" s="103"/>
      <c r="D18" s="103"/>
      <c r="E18" s="103"/>
      <c r="F18" s="103"/>
      <c r="G18" s="103"/>
      <c r="H18" s="103"/>
      <c r="I18" s="103"/>
      <c r="J18" s="103"/>
      <c r="K18" s="103"/>
      <c r="L18" s="103"/>
      <c r="M18" s="103"/>
      <c r="N18" s="103"/>
    </row>
    <row r="19" spans="1:21" ht="15" customHeight="1" x14ac:dyDescent="0.25">
      <c r="B19" s="33"/>
      <c r="C19" s="33"/>
      <c r="D19" s="33"/>
      <c r="E19" s="33"/>
      <c r="F19" s="33"/>
      <c r="G19" s="33"/>
      <c r="H19" s="33"/>
      <c r="I19" s="33"/>
      <c r="J19" s="33"/>
      <c r="K19" s="33"/>
      <c r="L19" s="33"/>
      <c r="M19" s="33"/>
      <c r="N19" s="33"/>
    </row>
    <row r="20" spans="1:21" x14ac:dyDescent="0.25">
      <c r="A20" s="103" t="str">
        <f>IF(A6="სავარაუდო ინფექციური ენდოკარდიტი",O15,"")</f>
        <v/>
      </c>
      <c r="B20" s="103"/>
      <c r="C20" s="103"/>
      <c r="D20" s="103"/>
      <c r="E20" s="103"/>
      <c r="F20" s="103"/>
      <c r="G20" s="103"/>
      <c r="H20" s="103"/>
      <c r="I20" s="103"/>
      <c r="J20" s="103"/>
      <c r="K20" s="103"/>
      <c r="L20" s="103"/>
      <c r="M20" s="103"/>
      <c r="N20" s="103"/>
    </row>
    <row r="21" spans="1:21" x14ac:dyDescent="0.25">
      <c r="A21" s="103"/>
      <c r="B21" s="103"/>
      <c r="C21" s="103"/>
      <c r="D21" s="103"/>
      <c r="E21" s="103"/>
      <c r="F21" s="103"/>
      <c r="G21" s="103"/>
      <c r="H21" s="103"/>
      <c r="I21" s="103"/>
      <c r="J21" s="103"/>
      <c r="K21" s="103"/>
      <c r="L21" s="103"/>
      <c r="M21" s="103"/>
      <c r="N21" s="103"/>
    </row>
    <row r="32" spans="1:21" x14ac:dyDescent="0.25">
      <c r="A32" s="71" t="s">
        <v>484</v>
      </c>
      <c r="B32" s="71"/>
      <c r="C32" s="71"/>
      <c r="D32" s="71"/>
      <c r="E32" s="71"/>
      <c r="F32" s="71"/>
      <c r="G32" s="71"/>
      <c r="H32" s="71"/>
      <c r="I32" s="71"/>
      <c r="J32" s="71"/>
      <c r="K32" s="71"/>
      <c r="L32" s="71"/>
      <c r="M32" s="71"/>
      <c r="N32" s="71"/>
      <c r="O32" s="10" t="s">
        <v>103</v>
      </c>
      <c r="P32" s="11">
        <v>3</v>
      </c>
      <c r="Q32" s="10"/>
      <c r="R32" s="10"/>
      <c r="S32" s="10"/>
      <c r="T32" s="10"/>
      <c r="U32" s="4"/>
    </row>
    <row r="33" spans="1:21" x14ac:dyDescent="0.25">
      <c r="A33" s="71"/>
      <c r="B33" s="71"/>
      <c r="C33" s="71"/>
      <c r="D33" s="71"/>
      <c r="E33" s="71"/>
      <c r="F33" s="71"/>
      <c r="G33" s="71"/>
      <c r="H33" s="71"/>
      <c r="I33" s="71"/>
      <c r="J33" s="71"/>
      <c r="K33" s="71"/>
      <c r="L33" s="71"/>
      <c r="M33" s="71"/>
      <c r="N33" s="71"/>
      <c r="P33" s="10"/>
      <c r="Q33" s="10"/>
      <c r="R33" s="10"/>
      <c r="S33" s="10"/>
      <c r="T33" s="10"/>
      <c r="U33" s="4"/>
    </row>
    <row r="34" spans="1:21" x14ac:dyDescent="0.25">
      <c r="A34" s="71"/>
      <c r="B34" s="71"/>
      <c r="C34" s="71"/>
      <c r="D34" s="71"/>
      <c r="E34" s="71"/>
      <c r="F34" s="71"/>
      <c r="G34" s="71"/>
      <c r="H34" s="71"/>
      <c r="I34" s="71"/>
      <c r="J34" s="71"/>
      <c r="K34" s="71"/>
      <c r="L34" s="71"/>
      <c r="M34" s="71"/>
      <c r="N34" s="71"/>
      <c r="O34" s="10" t="s">
        <v>485</v>
      </c>
      <c r="P34" s="10"/>
      <c r="Q34" s="10"/>
      <c r="R34" s="10"/>
      <c r="S34" s="10"/>
      <c r="T34" s="10"/>
      <c r="U34" s="4"/>
    </row>
    <row r="35" spans="1:21" x14ac:dyDescent="0.25">
      <c r="O35" s="10" t="s">
        <v>486</v>
      </c>
      <c r="P35" s="10"/>
      <c r="Q35" s="10"/>
      <c r="R35" s="10"/>
      <c r="S35" s="10"/>
      <c r="T35" s="10"/>
      <c r="U35" s="4"/>
    </row>
    <row r="36" spans="1:21" x14ac:dyDescent="0.25">
      <c r="A36" s="66" t="str">
        <f>O34</f>
        <v>ანტიბიოტიკოთერაპია MRSA და გრამუარყოფითი ბაქტერიების გადაფარვით</v>
      </c>
      <c r="B36" s="66"/>
      <c r="C36" s="66"/>
      <c r="D36" s="66"/>
      <c r="E36" s="66"/>
      <c r="F36" s="66"/>
      <c r="G36" s="66"/>
      <c r="H36" s="66"/>
      <c r="I36" s="66"/>
      <c r="J36" s="66"/>
      <c r="K36" s="66"/>
      <c r="L36" s="66"/>
      <c r="M36" s="66"/>
      <c r="N36" s="66"/>
      <c r="O36" s="10" t="s">
        <v>487</v>
      </c>
      <c r="P36" s="10"/>
      <c r="Q36" s="10"/>
      <c r="R36" s="10"/>
      <c r="S36" s="10"/>
      <c r="T36" s="10"/>
      <c r="U36" s="4"/>
    </row>
    <row r="37" spans="1:21" x14ac:dyDescent="0.25">
      <c r="A37" s="66" t="str">
        <f>O32</f>
        <v>↓</v>
      </c>
      <c r="B37" s="66"/>
      <c r="C37" s="66"/>
      <c r="D37" s="66"/>
      <c r="E37" s="66"/>
      <c r="F37" s="66"/>
      <c r="G37" s="66"/>
      <c r="H37" s="66" t="str">
        <f>O32</f>
        <v>↓</v>
      </c>
      <c r="I37" s="66"/>
      <c r="J37" s="66"/>
      <c r="K37" s="66"/>
      <c r="L37" s="66"/>
      <c r="M37" s="66"/>
      <c r="N37" s="66"/>
      <c r="O37" s="10" t="s">
        <v>488</v>
      </c>
      <c r="P37" s="10"/>
      <c r="Q37" s="10"/>
      <c r="R37" s="10"/>
      <c r="S37" s="10"/>
      <c r="T37" s="10"/>
      <c r="U37" s="4"/>
    </row>
    <row r="38" spans="1:21" x14ac:dyDescent="0.25">
      <c r="O38" s="10" t="s">
        <v>489</v>
      </c>
      <c r="P38" s="10"/>
      <c r="Q38" s="10"/>
      <c r="R38" s="10"/>
      <c r="S38" s="10"/>
      <c r="T38" s="10"/>
      <c r="U38" s="4"/>
    </row>
    <row r="39" spans="1:21" ht="15" customHeight="1" x14ac:dyDescent="0.25">
      <c r="B39" s="107" t="str">
        <f>O35</f>
        <v>შესაძლებელია სარქვლის იზოლირებული ინფექციური ენდოკარდიტის არსებობა</v>
      </c>
      <c r="C39" s="107"/>
      <c r="D39" s="107"/>
      <c r="E39" s="107"/>
      <c r="F39" s="107"/>
      <c r="I39" s="106" t="str">
        <f>O36</f>
        <v>იმპლანტირებული კარდიოვასკულური ელექტრონული მოწყობილობის თვალსაჩინო ჩართულობა</v>
      </c>
      <c r="J39" s="106"/>
      <c r="K39" s="106"/>
      <c r="L39" s="106"/>
      <c r="M39" s="106"/>
      <c r="O39" s="10" t="s">
        <v>490</v>
      </c>
      <c r="P39" s="10"/>
      <c r="Q39" s="10"/>
      <c r="R39" s="10"/>
      <c r="S39" s="10"/>
      <c r="T39" s="10"/>
      <c r="U39" s="4"/>
    </row>
    <row r="40" spans="1:21" x14ac:dyDescent="0.25">
      <c r="B40" s="107"/>
      <c r="C40" s="107"/>
      <c r="D40" s="107"/>
      <c r="E40" s="107"/>
      <c r="F40" s="107"/>
      <c r="I40" s="106"/>
      <c r="J40" s="106"/>
      <c r="K40" s="106"/>
      <c r="L40" s="106"/>
      <c r="M40" s="106"/>
      <c r="O40" s="10" t="s">
        <v>491</v>
      </c>
      <c r="P40" s="10"/>
      <c r="Q40" s="10"/>
      <c r="R40" s="10"/>
      <c r="S40" s="10"/>
      <c r="T40" s="10"/>
      <c r="U40" s="4"/>
    </row>
    <row r="41" spans="1:21" x14ac:dyDescent="0.25">
      <c r="B41" s="107"/>
      <c r="C41" s="107"/>
      <c r="D41" s="107"/>
      <c r="E41" s="107"/>
      <c r="F41" s="107"/>
      <c r="I41" s="106"/>
      <c r="J41" s="106"/>
      <c r="K41" s="106"/>
      <c r="L41" s="106"/>
      <c r="M41" s="106"/>
      <c r="O41" s="10" t="s">
        <v>492</v>
      </c>
      <c r="P41" s="10"/>
      <c r="Q41" s="10"/>
      <c r="R41" s="10"/>
      <c r="S41" s="10"/>
      <c r="T41" s="10"/>
      <c r="U41" s="4"/>
    </row>
    <row r="42" spans="1:21" x14ac:dyDescent="0.25">
      <c r="D42" s="31" t="str">
        <f>IF(P32=1,O32,"")</f>
        <v/>
      </c>
      <c r="K42" s="31" t="str">
        <f>IF(P32=2,O32,"")</f>
        <v/>
      </c>
      <c r="O42" s="10" t="s">
        <v>493</v>
      </c>
      <c r="P42" s="10"/>
      <c r="Q42" s="10"/>
      <c r="R42" s="10"/>
      <c r="S42" s="10"/>
      <c r="T42" s="10"/>
      <c r="U42" s="4"/>
    </row>
    <row r="43" spans="1:21" x14ac:dyDescent="0.25">
      <c r="A43" s="66" t="str">
        <f>IF(P32=1,O37,IF(P32=2,O38,""))</f>
        <v/>
      </c>
      <c r="B43" s="66"/>
      <c r="C43" s="66"/>
      <c r="D43" s="66"/>
      <c r="E43" s="66"/>
      <c r="F43" s="66"/>
      <c r="G43" s="66"/>
      <c r="H43" s="66"/>
      <c r="I43" s="66"/>
      <c r="J43" s="66"/>
      <c r="K43" s="66"/>
      <c r="L43" s="66"/>
      <c r="M43" s="66"/>
      <c r="N43" s="66"/>
      <c r="O43" s="10" t="s">
        <v>494</v>
      </c>
      <c r="P43" s="10"/>
      <c r="Q43" s="10"/>
      <c r="R43" s="10"/>
      <c r="S43" s="10"/>
      <c r="T43" s="10"/>
      <c r="U43" s="4"/>
    </row>
    <row r="44" spans="1:21" x14ac:dyDescent="0.25">
      <c r="A44" s="66" t="str">
        <f>IF(P32=1,O32,IF(P32=2,O32,""))</f>
        <v/>
      </c>
      <c r="B44" s="66"/>
      <c r="C44" s="66"/>
      <c r="D44" s="66"/>
      <c r="F44" s="66" t="str">
        <f>IF(P32=1,O32,IF(P32=2,O32,""))</f>
        <v/>
      </c>
      <c r="G44" s="66"/>
      <c r="H44" s="66"/>
      <c r="I44" s="66"/>
      <c r="K44" s="66" t="str">
        <f>IF(P32=1,O32,IF(P32=2,O32,""))</f>
        <v/>
      </c>
      <c r="L44" s="66"/>
      <c r="M44" s="66"/>
      <c r="N44" s="66"/>
      <c r="O44" s="10" t="s">
        <v>495</v>
      </c>
      <c r="P44" s="10"/>
      <c r="Q44" s="10"/>
      <c r="R44" s="10"/>
      <c r="S44" s="10"/>
      <c r="T44" s="10"/>
      <c r="U44" s="4"/>
    </row>
    <row r="45" spans="1:21" x14ac:dyDescent="0.25">
      <c r="A45" s="66" t="str">
        <f>IF(P32=1,O39,IF(P32=2,O39,""))</f>
        <v/>
      </c>
      <c r="B45" s="66"/>
      <c r="C45" s="66"/>
      <c r="D45" s="66"/>
      <c r="F45" s="66" t="str">
        <f>IF(P32=1,O40,IF(P32=2,O40,""))</f>
        <v/>
      </c>
      <c r="G45" s="66"/>
      <c r="H45" s="66"/>
      <c r="I45" s="66"/>
      <c r="K45" s="106" t="str">
        <f>IF(P32=1,O41,IF(P32=2,O41,""))</f>
        <v/>
      </c>
      <c r="L45" s="106"/>
      <c r="M45" s="106"/>
      <c r="N45" s="106"/>
      <c r="O45" s="10" t="s">
        <v>496</v>
      </c>
      <c r="P45" s="10"/>
      <c r="Q45" s="10"/>
      <c r="R45" s="10"/>
      <c r="S45" s="10"/>
      <c r="T45" s="10"/>
      <c r="U45" s="4"/>
    </row>
    <row r="46" spans="1:21" x14ac:dyDescent="0.25">
      <c r="A46" s="66"/>
      <c r="B46" s="66"/>
      <c r="C46" s="66"/>
      <c r="D46" s="66"/>
      <c r="F46" s="66"/>
      <c r="G46" s="66"/>
      <c r="H46" s="66"/>
      <c r="I46" s="66"/>
      <c r="K46" s="106"/>
      <c r="L46" s="106"/>
      <c r="M46" s="106"/>
      <c r="N46" s="106"/>
      <c r="P46" s="10"/>
      <c r="Q46" s="10"/>
      <c r="R46" s="10"/>
      <c r="S46" s="10"/>
      <c r="T46" s="10"/>
      <c r="U46" s="4"/>
    </row>
    <row r="47" spans="1:21" x14ac:dyDescent="0.25">
      <c r="A47" s="66" t="str">
        <f>IF(P32=2,O32,IF(P32=1,O32,""))</f>
        <v/>
      </c>
      <c r="B47" s="66"/>
      <c r="C47" s="66"/>
      <c r="D47" s="66"/>
      <c r="F47" s="66" t="str">
        <f>IF(P32=1,O32,IF(P32=2,O32,""))</f>
        <v/>
      </c>
      <c r="G47" s="66"/>
      <c r="H47" s="66"/>
      <c r="I47" s="66"/>
      <c r="K47" s="66" t="str">
        <f>IF(P32=1,O32,IF(P32=2,O32,""))</f>
        <v/>
      </c>
      <c r="L47" s="66"/>
      <c r="M47" s="66"/>
      <c r="N47" s="66"/>
      <c r="P47" s="10"/>
      <c r="Q47" s="10"/>
      <c r="R47" s="10"/>
      <c r="S47" s="10"/>
      <c r="T47" s="10"/>
      <c r="U47" s="4"/>
    </row>
    <row r="48" spans="1:21" x14ac:dyDescent="0.25">
      <c r="A48" s="106" t="str">
        <f>IF(P32=1,O42,IF(P32=2,O42,""))</f>
        <v/>
      </c>
      <c r="B48" s="106"/>
      <c r="C48" s="106"/>
      <c r="D48" s="106"/>
      <c r="F48" s="106" t="str">
        <f>IF(P32=1,O43,IF(P32=2,O43,""))</f>
        <v/>
      </c>
      <c r="G48" s="106"/>
      <c r="H48" s="106"/>
      <c r="I48" s="106"/>
      <c r="K48" s="106" t="str">
        <f>IF(P32=1,O44,IF(P32=2,O44,""))</f>
        <v/>
      </c>
      <c r="L48" s="106"/>
      <c r="M48" s="106"/>
      <c r="N48" s="106"/>
      <c r="P48" s="10"/>
      <c r="Q48" s="10"/>
      <c r="R48" s="10"/>
      <c r="S48" s="10"/>
      <c r="T48" s="10"/>
      <c r="U48" s="4"/>
    </row>
    <row r="49" spans="1:21" x14ac:dyDescent="0.25">
      <c r="A49" s="66" t="str">
        <f>IF(P32=1,O32,IF(P32=2,O32,""))</f>
        <v/>
      </c>
      <c r="B49" s="66"/>
      <c r="C49" s="66"/>
      <c r="D49" s="66"/>
      <c r="F49" s="66" t="str">
        <f>IF(P32=1,O32,IF(P32=2,O32,""))</f>
        <v/>
      </c>
      <c r="G49" s="66"/>
      <c r="H49" s="66"/>
      <c r="I49" s="66"/>
      <c r="K49" s="66" t="str">
        <f>IF(P32=1,O32,IF(P32=2,O32,""))</f>
        <v/>
      </c>
      <c r="L49" s="66"/>
      <c r="M49" s="66"/>
      <c r="N49" s="66"/>
      <c r="P49" s="10"/>
      <c r="Q49" s="10"/>
      <c r="R49" s="10"/>
      <c r="S49" s="10"/>
      <c r="T49" s="10"/>
      <c r="U49" s="4"/>
    </row>
    <row r="50" spans="1:21" x14ac:dyDescent="0.25">
      <c r="A50" s="106" t="str">
        <f>IF(P32=1,O45,IF(P32=2,O45,""))</f>
        <v/>
      </c>
      <c r="B50" s="106"/>
      <c r="C50" s="106"/>
      <c r="D50" s="106"/>
      <c r="E50" s="106"/>
      <c r="F50" s="106"/>
      <c r="G50" s="106"/>
      <c r="H50" s="106"/>
      <c r="I50" s="106"/>
      <c r="J50" s="106"/>
      <c r="K50" s="106"/>
      <c r="L50" s="106"/>
      <c r="M50" s="106"/>
      <c r="N50" s="106"/>
      <c r="O50" s="4"/>
      <c r="P50" s="4"/>
      <c r="Q50" s="4"/>
      <c r="R50" s="4"/>
      <c r="S50" s="4"/>
      <c r="T50" s="4"/>
      <c r="U50" s="4"/>
    </row>
    <row r="51" spans="1:21" x14ac:dyDescent="0.25">
      <c r="A51" s="106"/>
      <c r="B51" s="106"/>
      <c r="C51" s="106"/>
      <c r="D51" s="106"/>
      <c r="E51" s="106"/>
      <c r="F51" s="106"/>
      <c r="G51" s="106"/>
      <c r="H51" s="106"/>
      <c r="I51" s="106"/>
      <c r="J51" s="106"/>
      <c r="K51" s="106"/>
      <c r="L51" s="106"/>
      <c r="M51" s="106"/>
      <c r="N51" s="106"/>
      <c r="O51" s="4"/>
      <c r="P51" s="4"/>
      <c r="Q51" s="4"/>
      <c r="R51" s="4"/>
      <c r="S51" s="4"/>
      <c r="T51" s="4"/>
      <c r="U51" s="4"/>
    </row>
    <row r="52" spans="1:21" x14ac:dyDescent="0.25">
      <c r="O52" s="4"/>
      <c r="P52" s="4"/>
      <c r="Q52" s="4"/>
      <c r="R52" s="4"/>
      <c r="S52" s="4"/>
      <c r="T52" s="4"/>
      <c r="U52" s="4"/>
    </row>
  </sheetData>
  <sheetProtection algorithmName="SHA-512" hashValue="Vv0CypIBTgwaNAfvxfBtyyYjYR6GOwYfwh63G8vlu4MdXr5EC/LO0iUfARBGBcebTf/AThbmcaFsdr3BbBoKMw==" saltValue="q7cRbsUoUGDfdezxpKLFxA==" spinCount="100000" sheet="1" objects="1" scenarios="1"/>
  <mergeCells count="31">
    <mergeCell ref="A50:N51"/>
    <mergeCell ref="A47:D47"/>
    <mergeCell ref="F47:I47"/>
    <mergeCell ref="K47:N47"/>
    <mergeCell ref="A48:D48"/>
    <mergeCell ref="F48:I48"/>
    <mergeCell ref="K48:N48"/>
    <mergeCell ref="A49:D49"/>
    <mergeCell ref="F49:I49"/>
    <mergeCell ref="K49:N49"/>
    <mergeCell ref="A43:N43"/>
    <mergeCell ref="K44:N44"/>
    <mergeCell ref="A44:D44"/>
    <mergeCell ref="F44:I44"/>
    <mergeCell ref="K45:N46"/>
    <mergeCell ref="F45:I46"/>
    <mergeCell ref="A45:D46"/>
    <mergeCell ref="A36:N36"/>
    <mergeCell ref="A37:G37"/>
    <mergeCell ref="H37:N37"/>
    <mergeCell ref="I39:M41"/>
    <mergeCell ref="B39:F41"/>
    <mergeCell ref="A32:N34"/>
    <mergeCell ref="A1:N3"/>
    <mergeCell ref="A20:N21"/>
    <mergeCell ref="A17:N18"/>
    <mergeCell ref="A5:N5"/>
    <mergeCell ref="A6:N6"/>
    <mergeCell ref="A8:N9"/>
    <mergeCell ref="A11:N12"/>
    <mergeCell ref="A14:N15"/>
  </mergeCells>
  <conditionalFormatting sqref="A48:D48">
    <cfRule type="containsText" dxfId="28" priority="4" operator="containsText" text="2-კვირიანი">
      <formula>NOT(ISERROR(SEARCH("2-კვირიანი",A48)))</formula>
    </cfRule>
  </conditionalFormatting>
  <conditionalFormatting sqref="A6:N6">
    <cfRule type="containsText" dxfId="27" priority="9" operator="containsText" text="თავსებადი">
      <formula>NOT(ISERROR(SEARCH("თავსებადი",A6)))</formula>
    </cfRule>
    <cfRule type="containsText" dxfId="26" priority="10" operator="containsText" text="სავარაუდო">
      <formula>NOT(ISERROR(SEARCH("სავარაუდო",A6)))</formula>
    </cfRule>
    <cfRule type="containsText" dxfId="25" priority="11" operator="containsText" text="დადასტურებული">
      <formula>NOT(ISERROR(SEARCH("დადასტურებული",A6)))</formula>
    </cfRule>
  </conditionalFormatting>
  <conditionalFormatting sqref="A36:N36">
    <cfRule type="notContainsBlanks" dxfId="24" priority="8">
      <formula>LEN(TRIM(A36))&gt;0</formula>
    </cfRule>
  </conditionalFormatting>
  <conditionalFormatting sqref="A43:N43">
    <cfRule type="containsText" dxfId="23" priority="5" operator="containsText" text="რეკომენდებულია">
      <formula>NOT(ISERROR(SEARCH("რეკომენდებულია",A43)))</formula>
    </cfRule>
    <cfRule type="containsText" dxfId="22" priority="6" operator="containsText" text="შეიძლება">
      <formula>NOT(ISERROR(SEARCH("შეიძლება",A43)))</formula>
    </cfRule>
    <cfRule type="notContainsBlanks" dxfId="21" priority="7">
      <formula>LEN(TRIM(A43))&gt;0</formula>
    </cfRule>
  </conditionalFormatting>
  <conditionalFormatting sqref="A50:N51">
    <cfRule type="notContainsBlanks" dxfId="20" priority="1">
      <formula>LEN(TRIM(A50))&gt;0</formula>
    </cfRule>
  </conditionalFormatting>
  <conditionalFormatting sqref="F48:I48">
    <cfRule type="containsText" dxfId="19" priority="3" operator="containsText" text="4-კვირიანი">
      <formula>NOT(ISERROR(SEARCH("4-კვირიანი",F48)))</formula>
    </cfRule>
  </conditionalFormatting>
  <conditionalFormatting sqref="K48:N48">
    <cfRule type="containsText" dxfId="18" priority="2" operator="containsText" text="6-კვირიანი">
      <formula>NOT(ISERROR(SEARCH("6-კვირიანი",K48)))</formula>
    </cfRule>
  </conditionalFormatting>
  <hyperlinks>
    <hyperlink ref="A5:N5" location="'ESC 2023 criterias'!A1" display="ინფექციური ენდოკარდიტის ESC 2023 დიაგნოსტიკური კრიტერიუმებით " xr:uid="{127AEA3B-FC4D-4E76-B4FC-587DF888CBA2}"/>
    <hyperlink ref="A1:N3" location="Main!A1" display="იმპლანტირებულ კარდიოვასკულურ ელექტრონულ მოწყობილობასთან ასოცირებული  ინფექციური ენდოკარდიტის დიაგნოსტიკური ალგორითმი" xr:uid="{6DAFCBF1-DC27-417C-B8C1-4FF442B79792}"/>
    <hyperlink ref="A32:N34" location="Main!A1" display="იმპლანტირებულ კარდიოვასკულურ ელექტრონულ მოწყობილობასთან ასოცირებული  ინფექციური ენდოკარდიტის დიაგნოსტიკური ალგორითმი" xr:uid="{E396A22F-34CD-4BB3-9710-E91649C28F38}"/>
  </hyperlinks>
  <pageMargins left="0.7" right="0.7" top="0.75" bottom="0.75" header="0.3" footer="0.3"/>
  <pageSetup paperSize="9" orientation="landscape"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8129" r:id="rId4" name="Option Button 1">
              <controlPr defaultSize="0" autoFill="0" autoLine="0" autoPict="0">
                <anchor moveWithCells="1">
                  <from>
                    <xdr:col>3</xdr:col>
                    <xdr:colOff>238125</xdr:colOff>
                    <xdr:row>36</xdr:row>
                    <xdr:rowOff>180975</xdr:rowOff>
                  </from>
                  <to>
                    <xdr:col>3</xdr:col>
                    <xdr:colOff>466725</xdr:colOff>
                    <xdr:row>38</xdr:row>
                    <xdr:rowOff>9525</xdr:rowOff>
                  </to>
                </anchor>
              </controlPr>
            </control>
          </mc:Choice>
        </mc:AlternateContent>
        <mc:AlternateContent xmlns:mc="http://schemas.openxmlformats.org/markup-compatibility/2006">
          <mc:Choice Requires="x14">
            <control shapeId="48130" r:id="rId5" name="Option Button 2">
              <controlPr defaultSize="0" autoFill="0" autoLine="0" autoPict="0">
                <anchor moveWithCells="1">
                  <from>
                    <xdr:col>10</xdr:col>
                    <xdr:colOff>247650</xdr:colOff>
                    <xdr:row>36</xdr:row>
                    <xdr:rowOff>161925</xdr:rowOff>
                  </from>
                  <to>
                    <xdr:col>10</xdr:col>
                    <xdr:colOff>476250</xdr:colOff>
                    <xdr:row>37</xdr:row>
                    <xdr:rowOff>180975</xdr:rowOff>
                  </to>
                </anchor>
              </controlPr>
            </control>
          </mc:Choice>
        </mc:AlternateContent>
        <mc:AlternateContent xmlns:mc="http://schemas.openxmlformats.org/markup-compatibility/2006">
          <mc:Choice Requires="x14">
            <control shapeId="48131" r:id="rId6" name="Option Button 3">
              <controlPr defaultSize="0" autoFill="0" autoLine="0" autoPict="0">
                <anchor moveWithCells="1">
                  <from>
                    <xdr:col>3</xdr:col>
                    <xdr:colOff>200025</xdr:colOff>
                    <xdr:row>32</xdr:row>
                    <xdr:rowOff>114300</xdr:rowOff>
                  </from>
                  <to>
                    <xdr:col>3</xdr:col>
                    <xdr:colOff>428625</xdr:colOff>
                    <xdr:row>33</xdr:row>
                    <xdr:rowOff>133350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B176A-8986-4595-AD7B-7F2D23938D02}">
  <dimension ref="A1:U32"/>
  <sheetViews>
    <sheetView workbookViewId="0">
      <selection activeCell="A4" sqref="A4:N32"/>
    </sheetView>
  </sheetViews>
  <sheetFormatPr defaultRowHeight="15" x14ac:dyDescent="0.25"/>
  <cols>
    <col min="1" max="14" width="9" style="4"/>
    <col min="15" max="15" width="9" style="10"/>
    <col min="16" max="20" width="9" style="27"/>
    <col min="21" max="21" width="9" style="10"/>
    <col min="22" max="16384" width="9" style="4"/>
  </cols>
  <sheetData>
    <row r="1" spans="1:14" x14ac:dyDescent="0.25">
      <c r="A1" s="60" t="s">
        <v>290</v>
      </c>
      <c r="B1" s="60"/>
      <c r="C1" s="60"/>
      <c r="D1" s="60"/>
      <c r="E1" s="60"/>
      <c r="F1" s="60"/>
      <c r="G1" s="60"/>
      <c r="H1" s="60"/>
      <c r="I1" s="60"/>
      <c r="J1" s="60"/>
      <c r="K1" s="60"/>
      <c r="L1" s="60"/>
      <c r="M1" s="60"/>
      <c r="N1" s="60"/>
    </row>
    <row r="2" spans="1:14" x14ac:dyDescent="0.25">
      <c r="A2" s="60"/>
      <c r="B2" s="60"/>
      <c r="C2" s="60"/>
      <c r="D2" s="60"/>
      <c r="E2" s="60"/>
      <c r="F2" s="60"/>
      <c r="G2" s="60"/>
      <c r="H2" s="60"/>
      <c r="I2" s="60"/>
      <c r="J2" s="60"/>
      <c r="K2" s="60"/>
      <c r="L2" s="60"/>
      <c r="M2" s="60"/>
      <c r="N2" s="60"/>
    </row>
    <row r="4" spans="1:14" x14ac:dyDescent="0.25">
      <c r="A4" s="108" t="s">
        <v>291</v>
      </c>
      <c r="B4" s="108"/>
      <c r="C4" s="108"/>
      <c r="D4" s="108"/>
      <c r="E4" s="108"/>
      <c r="F4" s="108"/>
      <c r="G4" s="108"/>
      <c r="H4" s="108"/>
      <c r="I4" s="108"/>
      <c r="J4" s="108"/>
      <c r="K4" s="108"/>
      <c r="L4" s="108"/>
      <c r="M4" s="108"/>
      <c r="N4" s="108"/>
    </row>
    <row r="5" spans="1:14" x14ac:dyDescent="0.25">
      <c r="A5" s="88" t="s">
        <v>292</v>
      </c>
      <c r="B5" s="88"/>
      <c r="C5" s="88"/>
      <c r="D5" s="88"/>
      <c r="E5" s="88"/>
      <c r="F5" s="88"/>
      <c r="G5" s="88"/>
      <c r="H5" s="88"/>
      <c r="I5" s="88"/>
      <c r="J5" s="88"/>
      <c r="K5" s="88"/>
      <c r="L5" s="88"/>
      <c r="M5" s="88"/>
      <c r="N5" s="88"/>
    </row>
    <row r="6" spans="1:14" x14ac:dyDescent="0.25">
      <c r="A6" s="88" t="s">
        <v>293</v>
      </c>
      <c r="B6" s="88"/>
      <c r="C6" s="88"/>
      <c r="D6" s="88"/>
      <c r="E6" s="88"/>
      <c r="F6" s="88"/>
      <c r="G6" s="88"/>
      <c r="H6" s="88"/>
      <c r="I6" s="88"/>
      <c r="J6" s="88"/>
      <c r="K6" s="88"/>
      <c r="L6" s="88"/>
      <c r="M6" s="88"/>
      <c r="N6" s="88"/>
    </row>
    <row r="7" spans="1:14" x14ac:dyDescent="0.25">
      <c r="A7" s="88" t="s">
        <v>94</v>
      </c>
      <c r="B7" s="88"/>
      <c r="C7" s="88"/>
      <c r="D7" s="88"/>
      <c r="E7" s="88"/>
      <c r="F7" s="88"/>
      <c r="G7" s="88"/>
      <c r="H7" s="88"/>
      <c r="I7" s="88"/>
      <c r="J7" s="88"/>
      <c r="K7" s="88"/>
      <c r="L7" s="88"/>
      <c r="M7" s="88"/>
      <c r="N7" s="88"/>
    </row>
    <row r="8" spans="1:14" x14ac:dyDescent="0.25">
      <c r="A8" s="88" t="s">
        <v>294</v>
      </c>
      <c r="B8" s="88"/>
      <c r="C8" s="88"/>
      <c r="D8" s="88"/>
      <c r="E8" s="88"/>
      <c r="F8" s="88"/>
      <c r="G8" s="88"/>
      <c r="H8" s="88"/>
      <c r="I8" s="88"/>
      <c r="J8" s="88"/>
      <c r="K8" s="88"/>
      <c r="L8" s="88"/>
      <c r="M8" s="88"/>
      <c r="N8" s="88"/>
    </row>
    <row r="9" spans="1:14" x14ac:dyDescent="0.25">
      <c r="A9" s="88" t="s">
        <v>295</v>
      </c>
      <c r="B9" s="88"/>
      <c r="C9" s="88"/>
      <c r="D9" s="88"/>
      <c r="E9" s="88"/>
      <c r="F9" s="88"/>
      <c r="G9" s="88"/>
      <c r="H9" s="88"/>
      <c r="I9" s="88"/>
      <c r="J9" s="88"/>
      <c r="K9" s="88"/>
      <c r="L9" s="88"/>
      <c r="M9" s="88"/>
      <c r="N9" s="88"/>
    </row>
    <row r="10" spans="1:14" x14ac:dyDescent="0.25">
      <c r="A10" s="109" t="s">
        <v>296</v>
      </c>
      <c r="B10" s="109"/>
      <c r="C10" s="109"/>
      <c r="D10" s="109"/>
      <c r="E10" s="109"/>
      <c r="F10" s="109"/>
      <c r="G10" s="109"/>
      <c r="H10" s="109"/>
      <c r="I10" s="109"/>
      <c r="J10" s="109"/>
      <c r="K10" s="109"/>
      <c r="L10" s="109"/>
      <c r="M10" s="109"/>
      <c r="N10" s="109"/>
    </row>
    <row r="11" spans="1:14" x14ac:dyDescent="0.25">
      <c r="A11" s="43"/>
      <c r="B11" s="43"/>
      <c r="C11" s="43"/>
      <c r="D11" s="43"/>
      <c r="E11" s="43"/>
      <c r="F11" s="43"/>
      <c r="G11" s="43"/>
      <c r="H11" s="43"/>
      <c r="I11" s="43"/>
      <c r="J11" s="43"/>
      <c r="K11" s="43"/>
      <c r="L11" s="43"/>
      <c r="M11" s="43"/>
      <c r="N11" s="43"/>
    </row>
    <row r="12" spans="1:14" x14ac:dyDescent="0.25">
      <c r="A12" s="108" t="s">
        <v>297</v>
      </c>
      <c r="B12" s="108"/>
      <c r="C12" s="108"/>
      <c r="D12" s="108"/>
      <c r="E12" s="108"/>
      <c r="F12" s="108"/>
      <c r="G12" s="108"/>
      <c r="H12" s="108"/>
      <c r="I12" s="108"/>
      <c r="J12" s="108"/>
      <c r="K12" s="108"/>
      <c r="L12" s="108"/>
      <c r="M12" s="108"/>
      <c r="N12" s="108"/>
    </row>
    <row r="13" spans="1:14" x14ac:dyDescent="0.25">
      <c r="A13" s="88" t="s">
        <v>214</v>
      </c>
      <c r="B13" s="88"/>
      <c r="C13" s="88"/>
      <c r="D13" s="88"/>
      <c r="E13" s="88"/>
      <c r="F13" s="88"/>
      <c r="G13" s="88"/>
      <c r="H13" s="88"/>
      <c r="I13" s="88"/>
      <c r="J13" s="88"/>
      <c r="K13" s="88"/>
      <c r="L13" s="88"/>
      <c r="M13" s="88"/>
      <c r="N13" s="88"/>
    </row>
    <row r="14" spans="1:14" x14ac:dyDescent="0.25">
      <c r="A14" s="88" t="s">
        <v>298</v>
      </c>
      <c r="B14" s="88"/>
      <c r="C14" s="88"/>
      <c r="D14" s="88"/>
      <c r="E14" s="88"/>
      <c r="F14" s="88"/>
      <c r="G14" s="88"/>
      <c r="H14" s="88"/>
      <c r="I14" s="88"/>
      <c r="J14" s="88"/>
      <c r="K14" s="88"/>
      <c r="L14" s="88"/>
      <c r="M14" s="88"/>
      <c r="N14" s="88"/>
    </row>
    <row r="15" spans="1:14" x14ac:dyDescent="0.25">
      <c r="A15" s="88" t="s">
        <v>299</v>
      </c>
      <c r="B15" s="88"/>
      <c r="C15" s="88"/>
      <c r="D15" s="88"/>
      <c r="E15" s="88"/>
      <c r="F15" s="88"/>
      <c r="G15" s="88"/>
      <c r="H15" s="88"/>
      <c r="I15" s="88"/>
      <c r="J15" s="88"/>
      <c r="K15" s="88"/>
      <c r="L15" s="88"/>
      <c r="M15" s="88"/>
      <c r="N15" s="88"/>
    </row>
    <row r="16" spans="1:14" x14ac:dyDescent="0.25">
      <c r="A16" s="88" t="s">
        <v>300</v>
      </c>
      <c r="B16" s="88"/>
      <c r="C16" s="88"/>
      <c r="D16" s="88"/>
      <c r="E16" s="88"/>
      <c r="F16" s="88"/>
      <c r="G16" s="88"/>
      <c r="H16" s="88"/>
      <c r="I16" s="88"/>
      <c r="J16" s="88"/>
      <c r="K16" s="88"/>
      <c r="L16" s="88"/>
      <c r="M16" s="88"/>
      <c r="N16" s="88"/>
    </row>
    <row r="17" spans="1:14" x14ac:dyDescent="0.25">
      <c r="A17" s="43"/>
      <c r="B17" s="43"/>
      <c r="C17" s="43"/>
      <c r="D17" s="43"/>
      <c r="E17" s="43"/>
      <c r="F17" s="43"/>
      <c r="G17" s="43"/>
      <c r="H17" s="43"/>
      <c r="I17" s="43"/>
      <c r="J17" s="43"/>
      <c r="K17" s="43"/>
      <c r="L17" s="43"/>
      <c r="M17" s="43"/>
      <c r="N17" s="43"/>
    </row>
    <row r="18" spans="1:14" x14ac:dyDescent="0.25">
      <c r="A18" s="108" t="s">
        <v>301</v>
      </c>
      <c r="B18" s="108"/>
      <c r="C18" s="108"/>
      <c r="D18" s="108"/>
      <c r="E18" s="108"/>
      <c r="F18" s="108"/>
      <c r="G18" s="108"/>
      <c r="H18" s="108"/>
      <c r="I18" s="108"/>
      <c r="J18" s="108"/>
      <c r="K18" s="108"/>
      <c r="L18" s="108"/>
      <c r="M18" s="108"/>
      <c r="N18" s="108"/>
    </row>
    <row r="19" spans="1:14" x14ac:dyDescent="0.25">
      <c r="A19" s="88" t="s">
        <v>302</v>
      </c>
      <c r="B19" s="88"/>
      <c r="C19" s="88"/>
      <c r="D19" s="88"/>
      <c r="E19" s="88"/>
      <c r="F19" s="88"/>
      <c r="G19" s="88"/>
      <c r="H19" s="88"/>
      <c r="I19" s="88"/>
      <c r="J19" s="88"/>
      <c r="K19" s="88"/>
      <c r="L19" s="88"/>
      <c r="M19" s="88"/>
      <c r="N19" s="88"/>
    </row>
    <row r="20" spans="1:14" x14ac:dyDescent="0.25">
      <c r="A20" s="88" t="s">
        <v>303</v>
      </c>
      <c r="B20" s="88"/>
      <c r="C20" s="88"/>
      <c r="D20" s="88"/>
      <c r="E20" s="88"/>
      <c r="F20" s="88"/>
      <c r="G20" s="88"/>
      <c r="H20" s="88"/>
      <c r="I20" s="88"/>
      <c r="J20" s="88"/>
      <c r="K20" s="88"/>
      <c r="L20" s="88"/>
      <c r="M20" s="88"/>
      <c r="N20" s="88"/>
    </row>
    <row r="21" spans="1:14" x14ac:dyDescent="0.25">
      <c r="A21" s="88" t="s">
        <v>304</v>
      </c>
      <c r="B21" s="88"/>
      <c r="C21" s="88"/>
      <c r="D21" s="88"/>
      <c r="E21" s="88"/>
      <c r="F21" s="88"/>
      <c r="G21" s="88"/>
      <c r="H21" s="88"/>
      <c r="I21" s="88"/>
      <c r="J21" s="88"/>
      <c r="K21" s="88"/>
      <c r="L21" s="88"/>
      <c r="M21" s="88"/>
      <c r="N21" s="88"/>
    </row>
    <row r="22" spans="1:14" x14ac:dyDescent="0.25">
      <c r="A22" s="88" t="s">
        <v>305</v>
      </c>
      <c r="B22" s="88"/>
      <c r="C22" s="88"/>
      <c r="D22" s="88"/>
      <c r="E22" s="88"/>
      <c r="F22" s="88"/>
      <c r="G22" s="88"/>
      <c r="H22" s="88"/>
      <c r="I22" s="88"/>
      <c r="J22" s="88"/>
      <c r="K22" s="88"/>
      <c r="L22" s="88"/>
      <c r="M22" s="88"/>
      <c r="N22" s="88"/>
    </row>
    <row r="23" spans="1:14" x14ac:dyDescent="0.25">
      <c r="A23" s="43"/>
      <c r="B23" s="43"/>
      <c r="C23" s="43"/>
      <c r="D23" s="43"/>
      <c r="E23" s="43"/>
      <c r="F23" s="43"/>
      <c r="G23" s="43"/>
      <c r="H23" s="43"/>
      <c r="I23" s="43"/>
      <c r="J23" s="43"/>
      <c r="K23" s="43"/>
      <c r="L23" s="43"/>
      <c r="M23" s="43"/>
      <c r="N23" s="43"/>
    </row>
    <row r="24" spans="1:14" x14ac:dyDescent="0.25">
      <c r="A24" s="108" t="s">
        <v>306</v>
      </c>
      <c r="B24" s="108"/>
      <c r="C24" s="108"/>
      <c r="D24" s="108"/>
      <c r="E24" s="108"/>
      <c r="F24" s="108"/>
      <c r="G24" s="108"/>
      <c r="H24" s="108"/>
      <c r="I24" s="108"/>
      <c r="J24" s="108"/>
      <c r="K24" s="108"/>
      <c r="L24" s="108"/>
      <c r="M24" s="108"/>
      <c r="N24" s="108"/>
    </row>
    <row r="25" spans="1:14" x14ac:dyDescent="0.25">
      <c r="A25" s="88" t="s">
        <v>307</v>
      </c>
      <c r="B25" s="88"/>
      <c r="C25" s="88"/>
      <c r="D25" s="88"/>
      <c r="E25" s="88"/>
      <c r="F25" s="88"/>
      <c r="G25" s="88"/>
      <c r="H25" s="88"/>
      <c r="I25" s="88"/>
      <c r="J25" s="88"/>
      <c r="K25" s="88"/>
      <c r="L25" s="88"/>
      <c r="M25" s="88"/>
      <c r="N25" s="88"/>
    </row>
    <row r="26" spans="1:14" x14ac:dyDescent="0.25">
      <c r="A26" s="88" t="s">
        <v>308</v>
      </c>
      <c r="B26" s="88"/>
      <c r="C26" s="88"/>
      <c r="D26" s="88"/>
      <c r="E26" s="88"/>
      <c r="F26" s="88"/>
      <c r="G26" s="88"/>
      <c r="H26" s="88"/>
      <c r="I26" s="88"/>
      <c r="J26" s="88"/>
      <c r="K26" s="88"/>
      <c r="L26" s="88"/>
      <c r="M26" s="88"/>
      <c r="N26" s="88"/>
    </row>
    <row r="27" spans="1:14" x14ac:dyDescent="0.25">
      <c r="A27" s="88" t="s">
        <v>309</v>
      </c>
      <c r="B27" s="88"/>
      <c r="C27" s="88"/>
      <c r="D27" s="88"/>
      <c r="E27" s="88"/>
      <c r="F27" s="88"/>
      <c r="G27" s="88"/>
      <c r="H27" s="88"/>
      <c r="I27" s="88"/>
      <c r="J27" s="88"/>
      <c r="K27" s="88"/>
      <c r="L27" s="88"/>
      <c r="M27" s="88"/>
      <c r="N27" s="88"/>
    </row>
    <row r="28" spans="1:14" x14ac:dyDescent="0.25">
      <c r="A28" s="88" t="s">
        <v>310</v>
      </c>
      <c r="B28" s="88"/>
      <c r="C28" s="88"/>
      <c r="D28" s="88"/>
      <c r="E28" s="88"/>
      <c r="F28" s="88"/>
      <c r="G28" s="88"/>
      <c r="H28" s="88"/>
      <c r="I28" s="88"/>
      <c r="J28" s="88"/>
      <c r="K28" s="88"/>
      <c r="L28" s="88"/>
      <c r="M28" s="88"/>
      <c r="N28" s="88"/>
    </row>
    <row r="29" spans="1:14" x14ac:dyDescent="0.25">
      <c r="A29" s="88" t="s">
        <v>311</v>
      </c>
      <c r="B29" s="88"/>
      <c r="C29" s="88"/>
      <c r="D29" s="88"/>
      <c r="E29" s="88"/>
      <c r="F29" s="88"/>
      <c r="G29" s="88"/>
      <c r="H29" s="88"/>
      <c r="I29" s="88"/>
      <c r="J29" s="88"/>
      <c r="K29" s="88"/>
      <c r="L29" s="88"/>
      <c r="M29" s="88"/>
      <c r="N29" s="88"/>
    </row>
    <row r="30" spans="1:14" x14ac:dyDescent="0.25">
      <c r="A30" s="88" t="s">
        <v>312</v>
      </c>
      <c r="B30" s="88"/>
      <c r="C30" s="88"/>
      <c r="D30" s="88"/>
      <c r="E30" s="88"/>
      <c r="F30" s="88"/>
      <c r="G30" s="88"/>
      <c r="H30" s="88"/>
      <c r="I30" s="88"/>
      <c r="J30" s="88"/>
      <c r="K30" s="88"/>
      <c r="L30" s="88"/>
      <c r="M30" s="88"/>
      <c r="N30" s="88"/>
    </row>
    <row r="31" spans="1:14" x14ac:dyDescent="0.25">
      <c r="A31" s="88" t="s">
        <v>313</v>
      </c>
      <c r="B31" s="88"/>
      <c r="C31" s="88"/>
      <c r="D31" s="88"/>
      <c r="E31" s="88"/>
      <c r="F31" s="88"/>
      <c r="G31" s="88"/>
      <c r="H31" s="88"/>
      <c r="I31" s="88"/>
      <c r="J31" s="88"/>
      <c r="K31" s="88"/>
      <c r="L31" s="88"/>
      <c r="M31" s="88"/>
      <c r="N31" s="88"/>
    </row>
    <row r="32" spans="1:14" x14ac:dyDescent="0.25">
      <c r="A32" s="88" t="s">
        <v>314</v>
      </c>
      <c r="B32" s="88"/>
      <c r="C32" s="88"/>
      <c r="D32" s="88"/>
      <c r="E32" s="88"/>
      <c r="F32" s="88"/>
      <c r="G32" s="88"/>
      <c r="H32" s="88"/>
      <c r="I32" s="88"/>
      <c r="J32" s="88"/>
      <c r="K32" s="88"/>
      <c r="L32" s="88"/>
      <c r="M32" s="88"/>
      <c r="N32" s="88"/>
    </row>
  </sheetData>
  <sheetProtection algorithmName="SHA-512" hashValue="2jzgypDH3FcwCoZ9YoxRchYVauZZCHbWHXUodTX6k/tZNTFRBajlZ7aEVY2+cbjIzClGPNAeXtthq4D1FczL5Q==" saltValue="ql8IDdO6NuzmSXovq4SXQA==" spinCount="100000" sheet="1" objects="1" scenarios="1"/>
  <mergeCells count="27">
    <mergeCell ref="A9:N9"/>
    <mergeCell ref="A10:N10"/>
    <mergeCell ref="A12:N12"/>
    <mergeCell ref="A13:N13"/>
    <mergeCell ref="A1:N2"/>
    <mergeCell ref="A4:N4"/>
    <mergeCell ref="A5:N5"/>
    <mergeCell ref="A6:N6"/>
    <mergeCell ref="A7:N7"/>
    <mergeCell ref="A8:N8"/>
    <mergeCell ref="A27:N27"/>
    <mergeCell ref="A14:N14"/>
    <mergeCell ref="A15:N15"/>
    <mergeCell ref="A16:N16"/>
    <mergeCell ref="A18:N18"/>
    <mergeCell ref="A19:N19"/>
    <mergeCell ref="A20:N20"/>
    <mergeCell ref="A21:N21"/>
    <mergeCell ref="A22:N22"/>
    <mergeCell ref="A24:N24"/>
    <mergeCell ref="A25:N25"/>
    <mergeCell ref="A26:N26"/>
    <mergeCell ref="A28:N28"/>
    <mergeCell ref="A29:N29"/>
    <mergeCell ref="A30:N30"/>
    <mergeCell ref="A31:N31"/>
    <mergeCell ref="A32:N32"/>
  </mergeCells>
  <hyperlinks>
    <hyperlink ref="A1:N2" location="Main!A1" display="ზოგადი პრევენციული ღონისძიებები" xr:uid="{9E06BC50-E397-4B5F-BB74-25D177C9E46C}"/>
    <hyperlink ref="A10:N10" r:id="rId1" display="* ჩარლსონის კომორბიდობის მაღალი ინდექსი https://www.mdcalc.com/calc/3917/charlson-comorbidity-index-cci" xr:uid="{481A69DF-878B-4706-8AEF-AE3D4F53C50D}"/>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260FA-FD6F-4D19-9BCB-6D64D52B411D}">
  <dimension ref="A1:U71"/>
  <sheetViews>
    <sheetView topLeftCell="A19" workbookViewId="0">
      <selection activeCell="A36" sqref="A36:N42"/>
    </sheetView>
  </sheetViews>
  <sheetFormatPr defaultRowHeight="15" x14ac:dyDescent="0.25"/>
  <cols>
    <col min="1" max="14" width="9" style="4"/>
    <col min="15" max="15" width="9" style="10"/>
    <col min="16" max="20" width="9" style="27"/>
    <col min="21" max="21" width="9" style="10"/>
    <col min="22" max="16384" width="9" style="4"/>
  </cols>
  <sheetData>
    <row r="1" spans="1:14" x14ac:dyDescent="0.25">
      <c r="A1" s="60" t="s">
        <v>207</v>
      </c>
      <c r="B1" s="60"/>
      <c r="C1" s="60"/>
      <c r="D1" s="60"/>
      <c r="E1" s="60"/>
      <c r="F1" s="60"/>
      <c r="G1" s="60"/>
      <c r="H1" s="60"/>
      <c r="I1" s="60"/>
      <c r="J1" s="60"/>
      <c r="K1" s="60"/>
      <c r="L1" s="60"/>
      <c r="M1" s="60"/>
      <c r="N1" s="60"/>
    </row>
    <row r="2" spans="1:14" x14ac:dyDescent="0.25">
      <c r="A2" s="60"/>
      <c r="B2" s="60"/>
      <c r="C2" s="60"/>
      <c r="D2" s="60"/>
      <c r="E2" s="60"/>
      <c r="F2" s="60"/>
      <c r="G2" s="60"/>
      <c r="H2" s="60"/>
      <c r="I2" s="60"/>
      <c r="J2" s="60"/>
      <c r="K2" s="60"/>
      <c r="L2" s="60"/>
      <c r="M2" s="60"/>
      <c r="N2" s="60"/>
    </row>
    <row r="32" spans="1:14" x14ac:dyDescent="0.25">
      <c r="A32" s="60" t="s">
        <v>228</v>
      </c>
      <c r="B32" s="60"/>
      <c r="C32" s="60"/>
      <c r="D32" s="60"/>
      <c r="E32" s="60"/>
      <c r="F32" s="60"/>
      <c r="G32" s="60"/>
      <c r="H32" s="60"/>
      <c r="I32" s="60"/>
      <c r="J32" s="60"/>
      <c r="K32" s="60"/>
      <c r="L32" s="60"/>
      <c r="M32" s="60"/>
      <c r="N32" s="60"/>
    </row>
    <row r="33" spans="1:15" x14ac:dyDescent="0.25">
      <c r="A33" s="60"/>
      <c r="B33" s="60"/>
      <c r="C33" s="60"/>
      <c r="D33" s="60"/>
      <c r="E33" s="60"/>
      <c r="F33" s="60"/>
      <c r="G33" s="60"/>
      <c r="H33" s="60"/>
      <c r="I33" s="60"/>
      <c r="J33" s="60"/>
      <c r="K33" s="60"/>
      <c r="L33" s="60"/>
      <c r="M33" s="60"/>
      <c r="N33" s="60"/>
    </row>
    <row r="35" spans="1:15" x14ac:dyDescent="0.25">
      <c r="A35" s="110" t="s">
        <v>209</v>
      </c>
      <c r="B35" s="110"/>
      <c r="C35" s="110"/>
      <c r="D35" s="110"/>
      <c r="E35" s="110"/>
      <c r="F35" s="110"/>
      <c r="G35" s="110"/>
      <c r="H35" s="110" t="s">
        <v>210</v>
      </c>
      <c r="I35" s="110"/>
      <c r="J35" s="110"/>
      <c r="K35" s="110"/>
      <c r="L35" s="110"/>
      <c r="M35" s="110"/>
      <c r="N35" s="110"/>
    </row>
    <row r="36" spans="1:15" x14ac:dyDescent="0.25">
      <c r="A36" s="88" t="s">
        <v>211</v>
      </c>
      <c r="B36" s="88"/>
      <c r="C36" s="88"/>
      <c r="D36" s="88"/>
      <c r="E36" s="88"/>
      <c r="F36" s="88"/>
      <c r="G36" s="88"/>
      <c r="H36" s="88" t="s">
        <v>214</v>
      </c>
      <c r="I36" s="88"/>
      <c r="J36" s="88"/>
      <c r="K36" s="88"/>
      <c r="L36" s="88"/>
      <c r="M36" s="88"/>
      <c r="N36" s="88"/>
    </row>
    <row r="37" spans="1:15" x14ac:dyDescent="0.25">
      <c r="A37" s="81" t="s">
        <v>212</v>
      </c>
      <c r="B37" s="81"/>
      <c r="C37" s="81"/>
      <c r="D37" s="81"/>
      <c r="E37" s="81"/>
      <c r="F37" s="81"/>
      <c r="G37" s="81"/>
      <c r="H37" s="81" t="s">
        <v>215</v>
      </c>
      <c r="I37" s="81"/>
      <c r="J37" s="81"/>
      <c r="K37" s="81"/>
      <c r="L37" s="81"/>
      <c r="M37" s="81"/>
      <c r="N37" s="81"/>
    </row>
    <row r="38" spans="1:15" x14ac:dyDescent="0.25">
      <c r="A38" s="81"/>
      <c r="B38" s="81"/>
      <c r="C38" s="81"/>
      <c r="D38" s="81"/>
      <c r="E38" s="81"/>
      <c r="F38" s="81"/>
      <c r="G38" s="81"/>
      <c r="H38" s="81"/>
      <c r="I38" s="81"/>
      <c r="J38" s="81"/>
      <c r="K38" s="81"/>
      <c r="L38" s="81"/>
      <c r="M38" s="81"/>
      <c r="N38" s="81"/>
    </row>
    <row r="39" spans="1:15" x14ac:dyDescent="0.25">
      <c r="A39" s="81" t="s">
        <v>213</v>
      </c>
      <c r="B39" s="81"/>
      <c r="C39" s="81"/>
      <c r="D39" s="81"/>
      <c r="E39" s="81"/>
      <c r="F39" s="81"/>
      <c r="G39" s="111"/>
      <c r="H39" s="88" t="s">
        <v>216</v>
      </c>
      <c r="I39" s="88"/>
      <c r="J39" s="88"/>
      <c r="K39" s="88"/>
      <c r="L39" s="88"/>
      <c r="M39" s="88"/>
      <c r="N39" s="88"/>
    </row>
    <row r="40" spans="1:15" x14ac:dyDescent="0.25">
      <c r="A40" s="81"/>
      <c r="B40" s="81"/>
      <c r="C40" s="81"/>
      <c r="D40" s="81"/>
      <c r="E40" s="81"/>
      <c r="F40" s="81"/>
      <c r="G40" s="111"/>
      <c r="H40" s="88" t="s">
        <v>217</v>
      </c>
      <c r="I40" s="88"/>
      <c r="J40" s="88"/>
      <c r="K40" s="88"/>
      <c r="L40" s="88"/>
      <c r="M40" s="88"/>
      <c r="N40" s="88"/>
    </row>
    <row r="41" spans="1:15" x14ac:dyDescent="0.25">
      <c r="A41" s="43"/>
      <c r="B41" s="43"/>
      <c r="C41" s="43"/>
      <c r="D41" s="43"/>
      <c r="E41" s="43"/>
      <c r="F41" s="43"/>
      <c r="G41" s="43"/>
      <c r="H41" s="88" t="s">
        <v>218</v>
      </c>
      <c r="I41" s="88"/>
      <c r="J41" s="88"/>
      <c r="K41" s="88"/>
      <c r="L41" s="88"/>
      <c r="M41" s="88"/>
      <c r="N41" s="88"/>
    </row>
    <row r="42" spans="1:15" x14ac:dyDescent="0.25">
      <c r="A42" s="43"/>
      <c r="B42" s="43"/>
      <c r="C42" s="43"/>
      <c r="D42" s="43"/>
      <c r="E42" s="43"/>
      <c r="F42" s="43"/>
      <c r="G42" s="43"/>
      <c r="H42" s="88" t="s">
        <v>219</v>
      </c>
      <c r="I42" s="88"/>
      <c r="J42" s="88"/>
      <c r="K42" s="88"/>
      <c r="L42" s="88"/>
      <c r="M42" s="88"/>
      <c r="N42" s="88"/>
    </row>
    <row r="45" spans="1:15" x14ac:dyDescent="0.25">
      <c r="A45" s="4" t="s">
        <v>220</v>
      </c>
      <c r="E45" s="4" t="s">
        <v>221</v>
      </c>
      <c r="O45" s="11">
        <v>1</v>
      </c>
    </row>
    <row r="46" spans="1:15" x14ac:dyDescent="0.25">
      <c r="G46" s="34"/>
    </row>
    <row r="47" spans="1:15" x14ac:dyDescent="0.25">
      <c r="A47" s="4" t="s">
        <v>222</v>
      </c>
      <c r="G47" s="34">
        <v>1</v>
      </c>
      <c r="O47" s="10" t="s">
        <v>223</v>
      </c>
    </row>
    <row r="48" spans="1:15" x14ac:dyDescent="0.25">
      <c r="O48" s="10" t="s">
        <v>224</v>
      </c>
    </row>
    <row r="49" spans="1:15" x14ac:dyDescent="0.25">
      <c r="A49" s="4" t="str">
        <f>IF(AND(O45=1,G47=2),O51,IF(AND(O45=1,G47=3),O51,IF(AND(O45=1,G47=4),O59,IF(AND(O45=2,G47=2),O64,IF(AND(O45=2,G47=3),O64,IF(AND(O45=2,G47=4),O68,""))))))</f>
        <v/>
      </c>
      <c r="O49" s="10" t="s">
        <v>225</v>
      </c>
    </row>
    <row r="50" spans="1:15" ht="15" customHeight="1" x14ac:dyDescent="0.25">
      <c r="A50" s="103" t="str">
        <f>IF(AND(O45=1,G47=2),O52,IF(AND(O45=1,G47=3),O57,IF(AND(O45=1,G47=4),O52,IF(AND(O45=2,G47=2),O52,IF(AND(O45=2,G47=3),O67,IF(AND(O45=2,G47=4),O52,""))))))</f>
        <v/>
      </c>
      <c r="B50" s="103"/>
      <c r="C50" s="103"/>
      <c r="D50" s="103"/>
      <c r="E50" s="103"/>
      <c r="F50" s="103"/>
      <c r="G50" s="103"/>
      <c r="H50" s="103"/>
      <c r="I50" s="103"/>
      <c r="J50" s="103"/>
      <c r="K50" s="103"/>
      <c r="L50" s="103"/>
      <c r="M50" s="103"/>
      <c r="N50" s="103"/>
    </row>
    <row r="51" spans="1:15" x14ac:dyDescent="0.25">
      <c r="A51" s="103"/>
      <c r="B51" s="103"/>
      <c r="C51" s="103"/>
      <c r="D51" s="103"/>
      <c r="E51" s="103"/>
      <c r="F51" s="103"/>
      <c r="G51" s="103"/>
      <c r="H51" s="103"/>
      <c r="I51" s="103"/>
      <c r="J51" s="103"/>
      <c r="K51" s="103"/>
      <c r="L51" s="103"/>
      <c r="M51" s="103"/>
      <c r="N51" s="103"/>
      <c r="O51" s="10" t="s">
        <v>231</v>
      </c>
    </row>
    <row r="52" spans="1:15" x14ac:dyDescent="0.25">
      <c r="A52" s="103"/>
      <c r="B52" s="103"/>
      <c r="C52" s="103"/>
      <c r="D52" s="103"/>
      <c r="E52" s="103"/>
      <c r="F52" s="103"/>
      <c r="G52" s="103"/>
      <c r="H52" s="103"/>
      <c r="I52" s="103"/>
      <c r="J52" s="103"/>
      <c r="K52" s="103"/>
      <c r="L52" s="103"/>
      <c r="M52" s="103"/>
      <c r="N52" s="103"/>
      <c r="O52" s="10" t="s">
        <v>241</v>
      </c>
    </row>
    <row r="53" spans="1:15" x14ac:dyDescent="0.25">
      <c r="A53" s="4" t="str">
        <f>IF(AND(O45=1,G47=2),O53,IF(AND(O45=1,G47=3),O58,IF(AND(O45=1,G47=4),O60,IF(AND(O45=2,G47=2),O53,IF(AND(O45=2,G47=3),O53,IF(AND(O45=2,G47=4),O69,""))))))</f>
        <v/>
      </c>
      <c r="O53" s="10" t="s">
        <v>226</v>
      </c>
    </row>
    <row r="54" spans="1:15" x14ac:dyDescent="0.25">
      <c r="A54" s="4" t="str">
        <f>IF(AND(O45=1,G47=2),O54,IF(AND(O45=1,G47=3),O53,IF(AND(O45=1,G47=4),O59,IF(AND(O45=2,G47=2),O54,IF(AND(O45=2,G47=3),O54,IF(AND(O45=2,G47=4),O70,""))))))</f>
        <v/>
      </c>
      <c r="O54" s="10" t="s">
        <v>232</v>
      </c>
    </row>
    <row r="55" spans="1:15" x14ac:dyDescent="0.25">
      <c r="A55" s="4" t="str">
        <f>IF(AND(O45=1,G47=2),O55,IF(AND(O45=1,G47=3),O54,IF(AND(O45=1,G47=4),O62,IF(AND(O45=2,G47=2),O55,IF(AND(O45=2,G47=3),O55,IF(AND(O45=2,G47=4),O71,""))))))</f>
        <v/>
      </c>
      <c r="O55" s="10" t="s">
        <v>227</v>
      </c>
    </row>
    <row r="56" spans="1:15" x14ac:dyDescent="0.25">
      <c r="A56" s="4" t="str">
        <f>IF(AND(O45=1,G47=3),O55,IF(AND(O45=2,G47=2),O65,IF(AND(O45=2,G47=3),O65,IF(AND(O45=2,G47=4),O60,""))))</f>
        <v/>
      </c>
    </row>
    <row r="57" spans="1:15" x14ac:dyDescent="0.25">
      <c r="A57" s="4" t="str">
        <f>IF(AND(O45=2,G47=2),O66,IF(AND(O45=2,G47=3),O66,IF(AND(O45=2,G47=4),O61,"")))</f>
        <v/>
      </c>
      <c r="O57" s="10" t="s">
        <v>229</v>
      </c>
    </row>
    <row r="58" spans="1:15" x14ac:dyDescent="0.25">
      <c r="A58" s="4" t="str">
        <f>IF(AND(O45=2,G47=4),O62,"")</f>
        <v/>
      </c>
      <c r="O58" s="10" t="s">
        <v>230</v>
      </c>
    </row>
    <row r="59" spans="1:15" x14ac:dyDescent="0.25">
      <c r="A59" s="4" t="str">
        <f>IF(AND(O45=2,G47=4),O65,"")</f>
        <v/>
      </c>
      <c r="O59" s="10" t="s">
        <v>233</v>
      </c>
    </row>
    <row r="60" spans="1:15" x14ac:dyDescent="0.25">
      <c r="A60" s="4" t="str">
        <f>IF(AND(O45=2,G47=4),O66,"")</f>
        <v/>
      </c>
      <c r="O60" s="10" t="s">
        <v>234</v>
      </c>
    </row>
    <row r="61" spans="1:15" x14ac:dyDescent="0.25">
      <c r="O61" s="10" t="s">
        <v>235</v>
      </c>
    </row>
    <row r="62" spans="1:15" x14ac:dyDescent="0.25">
      <c r="O62" s="10" t="s">
        <v>236</v>
      </c>
    </row>
    <row r="64" spans="1:15" x14ac:dyDescent="0.25">
      <c r="O64" s="10" t="s">
        <v>237</v>
      </c>
    </row>
    <row r="65" spans="15:15" x14ac:dyDescent="0.25">
      <c r="O65" s="10" t="s">
        <v>238</v>
      </c>
    </row>
    <row r="66" spans="15:15" x14ac:dyDescent="0.25">
      <c r="O66" s="10" t="s">
        <v>239</v>
      </c>
    </row>
    <row r="67" spans="15:15" x14ac:dyDescent="0.25">
      <c r="O67" s="10" t="s">
        <v>242</v>
      </c>
    </row>
    <row r="68" spans="15:15" x14ac:dyDescent="0.25">
      <c r="O68" s="10" t="s">
        <v>243</v>
      </c>
    </row>
    <row r="69" spans="15:15" x14ac:dyDescent="0.25">
      <c r="O69" s="10" t="s">
        <v>244</v>
      </c>
    </row>
    <row r="70" spans="15:15" x14ac:dyDescent="0.25">
      <c r="O70" s="10" t="s">
        <v>245</v>
      </c>
    </row>
    <row r="71" spans="15:15" x14ac:dyDescent="0.25">
      <c r="O71" s="10" t="s">
        <v>246</v>
      </c>
    </row>
  </sheetData>
  <sheetProtection algorithmName="SHA-512" hashValue="WwzR+HqgcY7Rzy3SJQKtjMbB/Zm3LqBHwkgKNyquZ2D/ue0X9pYvVt4FGyVRfwE4tJUC8fYOoXdk8I3pLbrYow==" saltValue="bV16sFJmCDNGwsuXGpWfgw==" spinCount="100000" sheet="1" objects="1" scenarios="1"/>
  <mergeCells count="14">
    <mergeCell ref="A37:G38"/>
    <mergeCell ref="H42:N42"/>
    <mergeCell ref="A50:N52"/>
    <mergeCell ref="A39:G40"/>
    <mergeCell ref="H37:N38"/>
    <mergeCell ref="H39:N39"/>
    <mergeCell ref="H40:N40"/>
    <mergeCell ref="H41:N41"/>
    <mergeCell ref="A1:N2"/>
    <mergeCell ref="A32:N33"/>
    <mergeCell ref="A35:G35"/>
    <mergeCell ref="H35:N35"/>
    <mergeCell ref="A36:G36"/>
    <mergeCell ref="H36:N36"/>
  </mergeCells>
  <hyperlinks>
    <hyperlink ref="A1:N2" location="Main!A1" display="ზოგადი პრევენციული ღონისძიებები" xr:uid="{B0214D43-2EC9-48EC-98DA-3B73D80F765D}"/>
    <hyperlink ref="A32:N33" location="Main!A1" display="ზოგადი პრევენციული ღონისძიებები" xr:uid="{BEE328E7-1E2A-4195-8A14-B3018B3DCAEE}"/>
  </hyperlinks>
  <pageMargins left="0.7" right="0.7" top="0.75" bottom="0.75" header="0.3" footer="0.3"/>
  <pageSetup paperSize="9" orientation="landscape"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Option Button 1">
              <controlPr defaultSize="0" autoFill="0" autoLine="0" autoPict="0">
                <anchor moveWithCells="1">
                  <from>
                    <xdr:col>3</xdr:col>
                    <xdr:colOff>133350</xdr:colOff>
                    <xdr:row>44</xdr:row>
                    <xdr:rowOff>9525</xdr:rowOff>
                  </from>
                  <to>
                    <xdr:col>3</xdr:col>
                    <xdr:colOff>390525</xdr:colOff>
                    <xdr:row>45</xdr:row>
                    <xdr:rowOff>28575</xdr:rowOff>
                  </to>
                </anchor>
              </controlPr>
            </control>
          </mc:Choice>
        </mc:AlternateContent>
        <mc:AlternateContent xmlns:mc="http://schemas.openxmlformats.org/markup-compatibility/2006">
          <mc:Choice Requires="x14">
            <control shapeId="18434" r:id="rId5" name="Option Button 2">
              <controlPr defaultSize="0" autoFill="0" autoLine="0" autoPict="0">
                <anchor moveWithCells="1">
                  <from>
                    <xdr:col>7</xdr:col>
                    <xdr:colOff>314325</xdr:colOff>
                    <xdr:row>44</xdr:row>
                    <xdr:rowOff>0</xdr:rowOff>
                  </from>
                  <to>
                    <xdr:col>7</xdr:col>
                    <xdr:colOff>571500</xdr:colOff>
                    <xdr:row>45</xdr:row>
                    <xdr:rowOff>19050</xdr:rowOff>
                  </to>
                </anchor>
              </controlPr>
            </control>
          </mc:Choice>
        </mc:AlternateContent>
        <mc:AlternateContent xmlns:mc="http://schemas.openxmlformats.org/markup-compatibility/2006">
          <mc:Choice Requires="x14">
            <control shapeId="18435" r:id="rId6" name="Drop Down 3">
              <controlPr defaultSize="0" autoLine="0" autoPict="0">
                <anchor moveWithCells="1">
                  <from>
                    <xdr:col>4</xdr:col>
                    <xdr:colOff>28575</xdr:colOff>
                    <xdr:row>46</xdr:row>
                    <xdr:rowOff>0</xdr:rowOff>
                  </from>
                  <to>
                    <xdr:col>10</xdr:col>
                    <xdr:colOff>228600</xdr:colOff>
                    <xdr:row>47</xdr:row>
                    <xdr:rowOff>9525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5C5DA-6E06-417E-8425-8E67874E2D1E}">
  <dimension ref="A1:O28"/>
  <sheetViews>
    <sheetView workbookViewId="0">
      <selection activeCell="L30" sqref="L30"/>
    </sheetView>
  </sheetViews>
  <sheetFormatPr defaultRowHeight="15" x14ac:dyDescent="0.25"/>
  <cols>
    <col min="1" max="14" width="9" style="2"/>
    <col min="15" max="15" width="9" style="17"/>
    <col min="16" max="16384" width="9" style="2"/>
  </cols>
  <sheetData>
    <row r="1" spans="1:15" x14ac:dyDescent="0.25">
      <c r="A1" s="60" t="s">
        <v>248</v>
      </c>
      <c r="B1" s="60"/>
      <c r="C1" s="60"/>
      <c r="D1" s="60"/>
      <c r="E1" s="60"/>
      <c r="F1" s="60"/>
      <c r="G1" s="60"/>
      <c r="H1" s="60"/>
      <c r="I1" s="60"/>
      <c r="J1" s="60"/>
      <c r="K1" s="60"/>
      <c r="L1" s="60"/>
      <c r="M1" s="60"/>
      <c r="N1" s="60"/>
    </row>
    <row r="2" spans="1:15" x14ac:dyDescent="0.25">
      <c r="A2" s="60"/>
      <c r="B2" s="60"/>
      <c r="C2" s="60"/>
      <c r="D2" s="60"/>
      <c r="E2" s="60"/>
      <c r="F2" s="60"/>
      <c r="G2" s="60"/>
      <c r="H2" s="60"/>
      <c r="I2" s="60"/>
      <c r="J2" s="60"/>
      <c r="K2" s="60"/>
      <c r="L2" s="60"/>
      <c r="M2" s="60"/>
      <c r="N2" s="60"/>
    </row>
    <row r="3" spans="1:15" x14ac:dyDescent="0.25">
      <c r="O3" s="18" t="b">
        <v>0</v>
      </c>
    </row>
    <row r="4" spans="1:15" x14ac:dyDescent="0.25">
      <c r="A4" s="36" t="s">
        <v>249</v>
      </c>
      <c r="O4" s="18" t="b">
        <v>0</v>
      </c>
    </row>
    <row r="6" spans="1:15" x14ac:dyDescent="0.25">
      <c r="A6" s="2" t="s">
        <v>250</v>
      </c>
      <c r="O6" s="18">
        <v>1</v>
      </c>
    </row>
    <row r="8" spans="1:15" x14ac:dyDescent="0.25">
      <c r="A8" s="2" t="s">
        <v>251</v>
      </c>
    </row>
    <row r="9" spans="1:15" x14ac:dyDescent="0.25">
      <c r="O9" s="18" t="b">
        <v>0</v>
      </c>
    </row>
    <row r="10" spans="1:15" x14ac:dyDescent="0.25">
      <c r="A10" s="35" t="s">
        <v>252</v>
      </c>
    </row>
    <row r="11" spans="1:15" x14ac:dyDescent="0.25">
      <c r="O11" s="17" t="s">
        <v>254</v>
      </c>
    </row>
    <row r="12" spans="1:15" x14ac:dyDescent="0.25">
      <c r="B12" s="2" t="str">
        <f>IF(AND(O3,O4=FALSE,O6=1,O9=FALSE),O11,IF(AND(O3,O4=FALSE,O6=1,O9=FALSE),O11,IF(AND(O3,O4=FALSE,O6=1,O9=FALSE),O11,IF(AND(O3,O4=FALSE,O6=1,O9=FALSE),O11,IF(AND(O3=FALSE,O4,O6=1,O9=FALSE,),O11,IF(AND(O3=FALSE,O4,O6=1,O9=FALSE),O11,IF(AND(O3=FALSE,O4,O6=1,O9=FALSE),O11,IF(AND(O3=FALSE,O4,O6=1,O9=FALSE),O11,IF(AND(O3,O4=FALSE,O6=2,O9=FALSE),O21,IF(AND(O3=FALSE,O4,O6=2,O9=FALSE),O21,IF(AND(O3,O4=FALSE,O6=1,O9),O22,IF(AND(O3=FALSE,O4,O6=1,O9),O22,IF(AND(O3,O4=FALSE,O6=2,O9),O21,IF(AND(O3=FALSE,O4,O6=2,O9),O21,""))))))))))))))</f>
        <v/>
      </c>
      <c r="O12" s="17" t="s">
        <v>264</v>
      </c>
    </row>
    <row r="13" spans="1:15" x14ac:dyDescent="0.25">
      <c r="B13" s="2" t="str">
        <f>IF(AND(O3,O4=FALSE,O6=1,O9=FALSE),O12,IF(AND(O3,O4=FALSE,O6=1,O9=FALSE),O12,IF(AND(O3,O4=FALSE,O6=1,O9=FALSE),O12,IF(AND(O3,O4=FALSE,O6=1,O9=FALSE),O12,IF(AND(O3=FALSE,O4,O6=1,O9=FALSE),O12,IF(AND(O3=FALSE,O4,O6=1,O9=FALSE),O12,IF(AND(O3=FALSE,O4,O6=1,O9=FALSE),O12,IF(AND(O3=FALSE,O4,O6=1,O9=FALSE),O12,IF(AND(O3,O4=FALSE,O6=1,O9),O23,IF(AND(O3=FALSE,O4,O6=1,O9),O23,IF(AND(O3=FALSE,O4,O6=2,O9),O25,"")))))))))))</f>
        <v/>
      </c>
      <c r="O13" s="17" t="s">
        <v>253</v>
      </c>
    </row>
    <row r="14" spans="1:15" x14ac:dyDescent="0.25">
      <c r="B14" s="2" t="str">
        <f>IF(AND(O3,O4=FALSE,O6=1,O9=FALSE),O13,IF(AND(O3,O4=FALSE,O6=1,O9=FALSE),O13,IF(AND(O3,O4=FALSE,O6=1,O9=FALSE),O13,IF(AND(O3,O4=FALSE,O6=1,O9=FALSE),O13,IF(AND(O3=FALSE,O4,O6=1,O9=FALSE),O13,IF(AND(O3=FALSE,O4,O6=1,O9=FALSE),O13,IF(AND(O3=FALSE,O4,O6=1,O9=FALSE),O13,IF(AND(O3=FALSE,O4,O6=1,O9=FALSE),O13,IF(AND(O3,O4=FALSE,O6=1,O9),O24,IF(AND(O3=FALSE,O4,O6=1,O9),O24,""))))))))))</f>
        <v/>
      </c>
      <c r="O14" s="17" t="s">
        <v>255</v>
      </c>
    </row>
    <row r="15" spans="1:15" x14ac:dyDescent="0.25">
      <c r="B15" s="2" t="str">
        <f>IF(AND(O3,O4=FALSE,O6=1,O9),O25,IF(AND(O3=FALSE,O4,O6=1,O9),O25,""))</f>
        <v/>
      </c>
      <c r="O15" s="17" t="s">
        <v>256</v>
      </c>
    </row>
    <row r="16" spans="1:15" x14ac:dyDescent="0.25">
      <c r="A16" s="2" t="str">
        <f>IF(AND(O3,O4=FALSE,O6=1,O9=FALSE),O18,IF(AND(O3,O4=FALSE,O6=1,O9=FALSE),O18,IF(AND(O3,O4=FALSE,O6=1,O9=FALSE),O18,IF(AND(O3,O4=FALSE,O6=1,O9=FALSE),O18,IF(AND(O3=FALSE,O4,O6=1,O9=FALSE,),O19,IF(AND(O3=FALSE,O4,O6=1,O9=FALSE),O19,IF(AND(O3=FALSE,O4,O6=1,O9=FALSE),O19,IF(AND(O3=FALSE,O4,O6=1,O9=FALSE),O19,IF(AND(O3,O4=FALSE,O6=2,O9=FALSE),O18,IF(AND(O3=FALSE,O4,O6=2,O9=FALSE),O19,IF(AND(O3,O4=FALSE,O6=1,O9),O26,IF(AND(O3=FALSE,O4,O6=1,O9),O27,IF(AND(O3,O4=FALSE,O6=2,O9),O18,IF(AND(O3=FALSE,O4,O6=2,O9),O28,""))))))))))))))</f>
        <v/>
      </c>
      <c r="O16" s="17" t="s">
        <v>257</v>
      </c>
    </row>
    <row r="17" spans="1:15" x14ac:dyDescent="0.25">
      <c r="O17" s="17" t="s">
        <v>262</v>
      </c>
    </row>
    <row r="18" spans="1:15" x14ac:dyDescent="0.25">
      <c r="A18" s="35" t="str">
        <f>IF(AND(O3,O4=FALSE,O6=1,O9=FALSE),O16,"")</f>
        <v/>
      </c>
      <c r="O18" s="17" t="s">
        <v>258</v>
      </c>
    </row>
    <row r="19" spans="1:15" x14ac:dyDescent="0.25">
      <c r="O19" s="17" t="s">
        <v>259</v>
      </c>
    </row>
    <row r="20" spans="1:15" x14ac:dyDescent="0.25">
      <c r="B20" s="2" t="str">
        <f>IF(AND(O3,O4=FALSE,O6=1,O9=FALSE),O11,IF(AND(O3,O4=FALSE,O6=1,O9=FALSE),O11,IF(AND(O3,O4=FALSE,O6=1,O9=FALSE),O11,IF(AND(O3,O4=FALSE,O6=1,O9=FALSE),O11,""))))</f>
        <v/>
      </c>
      <c r="O20" s="17" t="s">
        <v>260</v>
      </c>
    </row>
    <row r="21" spans="1:15" x14ac:dyDescent="0.25">
      <c r="B21" s="2" t="str">
        <f>IF(AND(O3,O4=FALSE,O6=1,O9=FALSE),O12,IF(AND(O3,O4=FALSE,O6=1,O9=FALSE),O12,IF(AND(O3,O4=FALSE,O6=1,O9=FALSE),O12,IF(AND(O3,O4=FALSE,O6=1,O9=FALSE),O12,""))))</f>
        <v/>
      </c>
      <c r="O21" s="17" t="s">
        <v>261</v>
      </c>
    </row>
    <row r="22" spans="1:15" x14ac:dyDescent="0.25">
      <c r="B22" s="2" t="str">
        <f>IF(AND(O3,O4=FALSE,O6=1,O9=FALSE),O13,IF(AND(O3,O4=FALSE,O6=1,O9=FALSE),O13,IF(AND(O3,O4=FALSE,O6=1,O9=FALSE),O13,IF(AND(O3,O4=FALSE,O6=1,O9=FALSE),O13,""))))</f>
        <v/>
      </c>
      <c r="O22" s="17" t="s">
        <v>263</v>
      </c>
    </row>
    <row r="23" spans="1:15" x14ac:dyDescent="0.25">
      <c r="B23" s="2" t="str">
        <f>IF(AND(O3,O4=FALSE,O6=1,O9=FALSE),O17,IF(AND(O3,O4=FALSE,O6=1,O9=FALSE),O17,IF(AND(O3,O4=FALSE,O6=1,O9=FALSE),O17,IF(AND(O3,O4=FALSE,O6=1,O9=FALSE),O17,""))))</f>
        <v/>
      </c>
      <c r="O23" s="17" t="s">
        <v>265</v>
      </c>
    </row>
    <row r="24" spans="1:15" x14ac:dyDescent="0.25">
      <c r="O24" s="17" t="s">
        <v>253</v>
      </c>
    </row>
    <row r="25" spans="1:15" x14ac:dyDescent="0.25">
      <c r="A25" s="2" t="str">
        <f>IF(AND(O3,O4=FALSE,O6=1,O9=FALSE),O20,IF(AND(O3,O4=FALSE,O6=1,O9=FALSE),O20,IF(AND(O3,O4=FALSE,O6=1,O9=FALSE),O20,IF(AND(O3,O4=FALSE,O6=1,O9=FALSE),O20,""))))</f>
        <v/>
      </c>
      <c r="O25" s="17" t="s">
        <v>268</v>
      </c>
    </row>
    <row r="26" spans="1:15" x14ac:dyDescent="0.25">
      <c r="O26" s="17" t="s">
        <v>266</v>
      </c>
    </row>
    <row r="27" spans="1:15" x14ac:dyDescent="0.25">
      <c r="O27" s="17" t="s">
        <v>267</v>
      </c>
    </row>
    <row r="28" spans="1:15" x14ac:dyDescent="0.25">
      <c r="O28" s="17" t="s">
        <v>269</v>
      </c>
    </row>
  </sheetData>
  <sheetProtection algorithmName="SHA-512" hashValue="EOHnfEKfK8/n9zqp7vqVdaqGUh60isXvoRWscew7WjReNvrg1hZWH67WjzltDIRgQ7XWv8RQupRKhJwiFzpu6Q==" saltValue="wYdqHK20KOl3K/uEvu/x7g==" spinCount="100000" sheet="1" objects="1" scenarios="1"/>
  <mergeCells count="1">
    <mergeCell ref="A1:N2"/>
  </mergeCells>
  <hyperlinks>
    <hyperlink ref="A1:N2" location="Main!A1" display="ზოგადი პრევენციული ღონისძიებები" xr:uid="{415EAB6C-E67F-4F96-8ECD-E74DFEF08D51}"/>
  </hyperlinks>
  <pageMargins left="0.7" right="0.7" top="0.75" bottom="0.75" header="0.3" footer="0.3"/>
  <pageSetup paperSize="9" orientation="landscape"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3</xdr:col>
                    <xdr:colOff>276225</xdr:colOff>
                    <xdr:row>3</xdr:row>
                    <xdr:rowOff>19050</xdr:rowOff>
                  </from>
                  <to>
                    <xdr:col>4</xdr:col>
                    <xdr:colOff>400050</xdr:colOff>
                    <xdr:row>4</xdr:row>
                    <xdr:rowOff>38100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4</xdr:col>
                    <xdr:colOff>400050</xdr:colOff>
                    <xdr:row>3</xdr:row>
                    <xdr:rowOff>19050</xdr:rowOff>
                  </from>
                  <to>
                    <xdr:col>5</xdr:col>
                    <xdr:colOff>523875</xdr:colOff>
                    <xdr:row>4</xdr:row>
                    <xdr:rowOff>38100</xdr:rowOff>
                  </to>
                </anchor>
              </controlPr>
            </control>
          </mc:Choice>
        </mc:AlternateContent>
        <mc:AlternateContent xmlns:mc="http://schemas.openxmlformats.org/markup-compatibility/2006">
          <mc:Choice Requires="x14">
            <control shapeId="19459" r:id="rId6" name="Option Button 3">
              <controlPr defaultSize="0" autoFill="0" autoLine="0" autoPict="0">
                <anchor moveWithCells="1">
                  <from>
                    <xdr:col>3</xdr:col>
                    <xdr:colOff>276225</xdr:colOff>
                    <xdr:row>5</xdr:row>
                    <xdr:rowOff>19050</xdr:rowOff>
                  </from>
                  <to>
                    <xdr:col>4</xdr:col>
                    <xdr:colOff>95250</xdr:colOff>
                    <xdr:row>6</xdr:row>
                    <xdr:rowOff>19050</xdr:rowOff>
                  </to>
                </anchor>
              </controlPr>
            </control>
          </mc:Choice>
        </mc:AlternateContent>
        <mc:AlternateContent xmlns:mc="http://schemas.openxmlformats.org/markup-compatibility/2006">
          <mc:Choice Requires="x14">
            <control shapeId="19460" r:id="rId7" name="Option Button 4">
              <controlPr defaultSize="0" autoFill="0" autoLine="0" autoPict="0">
                <anchor moveWithCells="1">
                  <from>
                    <xdr:col>4</xdr:col>
                    <xdr:colOff>409575</xdr:colOff>
                    <xdr:row>5</xdr:row>
                    <xdr:rowOff>9525</xdr:rowOff>
                  </from>
                  <to>
                    <xdr:col>5</xdr:col>
                    <xdr:colOff>228600</xdr:colOff>
                    <xdr:row>6</xdr:row>
                    <xdr:rowOff>9525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8</xdr:col>
                    <xdr:colOff>19050</xdr:colOff>
                    <xdr:row>7</xdr:row>
                    <xdr:rowOff>19050</xdr:rowOff>
                  </from>
                  <to>
                    <xdr:col>9</xdr:col>
                    <xdr:colOff>142875</xdr:colOff>
                    <xdr:row>8</xdr:row>
                    <xdr:rowOff>38100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FD8B5-C7AC-41C0-AAD2-C193D2D481C4}">
  <dimension ref="A1:O34"/>
  <sheetViews>
    <sheetView workbookViewId="0">
      <selection activeCell="M40" sqref="M40"/>
    </sheetView>
  </sheetViews>
  <sheetFormatPr defaultRowHeight="15" x14ac:dyDescent="0.25"/>
  <cols>
    <col min="1" max="14" width="9" style="2"/>
    <col min="15" max="15" width="9" style="17"/>
    <col min="16" max="16384" width="9" style="2"/>
  </cols>
  <sheetData>
    <row r="1" spans="1:15" x14ac:dyDescent="0.25">
      <c r="A1" s="60" t="s">
        <v>271</v>
      </c>
      <c r="B1" s="60"/>
      <c r="C1" s="60"/>
      <c r="D1" s="60"/>
      <c r="E1" s="60"/>
      <c r="F1" s="60"/>
      <c r="G1" s="60"/>
      <c r="H1" s="60"/>
      <c r="I1" s="60"/>
      <c r="J1" s="60"/>
      <c r="K1" s="60"/>
      <c r="L1" s="60"/>
      <c r="M1" s="60"/>
      <c r="N1" s="60"/>
    </row>
    <row r="2" spans="1:15" x14ac:dyDescent="0.25">
      <c r="A2" s="60"/>
      <c r="B2" s="60"/>
      <c r="C2" s="60"/>
      <c r="D2" s="60"/>
      <c r="E2" s="60"/>
      <c r="F2" s="60"/>
      <c r="G2" s="60"/>
      <c r="H2" s="60"/>
      <c r="I2" s="60"/>
      <c r="J2" s="60"/>
      <c r="K2" s="60"/>
      <c r="L2" s="60"/>
      <c r="M2" s="60"/>
      <c r="N2" s="60"/>
    </row>
    <row r="3" spans="1:15" x14ac:dyDescent="0.25">
      <c r="O3" s="37" t="b">
        <v>1</v>
      </c>
    </row>
    <row r="4" spans="1:15" x14ac:dyDescent="0.25">
      <c r="A4" s="36" t="s">
        <v>249</v>
      </c>
      <c r="O4" s="37" t="b">
        <v>0</v>
      </c>
    </row>
    <row r="5" spans="1:15" x14ac:dyDescent="0.25">
      <c r="O5" s="38"/>
    </row>
    <row r="6" spans="1:15" x14ac:dyDescent="0.25">
      <c r="A6" s="2" t="s">
        <v>250</v>
      </c>
      <c r="O6" s="37">
        <v>1</v>
      </c>
    </row>
    <row r="7" spans="1:15" x14ac:dyDescent="0.25">
      <c r="O7" s="38"/>
    </row>
    <row r="8" spans="1:15" x14ac:dyDescent="0.25">
      <c r="A8" s="2" t="s">
        <v>272</v>
      </c>
      <c r="O8" s="38"/>
    </row>
    <row r="9" spans="1:15" x14ac:dyDescent="0.25">
      <c r="O9" s="37" t="b">
        <v>1</v>
      </c>
    </row>
    <row r="10" spans="1:15" x14ac:dyDescent="0.25">
      <c r="A10" s="35" t="s">
        <v>252</v>
      </c>
    </row>
    <row r="11" spans="1:15" x14ac:dyDescent="0.25">
      <c r="O11" s="17" t="s">
        <v>273</v>
      </c>
    </row>
    <row r="12" spans="1:15" x14ac:dyDescent="0.25">
      <c r="B12" s="2" t="str">
        <f>IF(AND(O3,O4=FALSE,O6=1,O9=FALSE),O11,IF(AND(O3=FALSE,O4,O6=1,O9=FALSE),O11,IF(AND(O3,O4=FALSE,O6=2,O9=FALSE),O15,IF(AND(O3=FALSE,O4,O6=2,O9=FALSE),O15,IF(AND(O3,O4=FALSE,O9),O28,IF(AND(O3=FALSE,O4,O9),O28,""))))))</f>
        <v>* ვანკომიცინი: 30-60 მგ/კგ/დღ ინტრავენურად, 2-3 დოზაზე გაყოფილი. არა უმეტეს 2 გ/დღ</v>
      </c>
      <c r="O12" s="17" t="s">
        <v>274</v>
      </c>
    </row>
    <row r="13" spans="1:15" x14ac:dyDescent="0.25">
      <c r="B13" s="2" t="str">
        <f>IF(AND(O3,O4=FALSE,O6=1,O9=FALSE),O12,IF(AND(O3=FALSE,O4,O6=1,O9=FALSE),O12,IF(AND(O3=FALSE,O4,O6=2,O9=FALSE),O13,IF(AND(O3=FALSE,O4,O9),O29,""))))</f>
        <v/>
      </c>
      <c r="O13" s="17" t="s">
        <v>279</v>
      </c>
    </row>
    <row r="14" spans="1:15" x14ac:dyDescent="0.25">
      <c r="B14" s="2" t="str">
        <f>IF(AND(O3=FALSE,O4,O6=1,O9=FALSE),O13,IF(AND(O3=FALSE,O4,O6=2,O9=FALSE),O14,IF(AND(O3=FALSE,O4,O9),O26,"")))</f>
        <v/>
      </c>
      <c r="O14" s="17" t="s">
        <v>276</v>
      </c>
    </row>
    <row r="15" spans="1:15" x14ac:dyDescent="0.25">
      <c r="B15" s="2" t="str">
        <f>IF(AND(O3=FALSE,O4,O6=1,O9=FALSE),O14,"")</f>
        <v/>
      </c>
      <c r="O15" s="17" t="s">
        <v>278</v>
      </c>
    </row>
    <row r="16" spans="1:15" x14ac:dyDescent="0.25">
      <c r="A16" s="2" t="str">
        <f>IF(AND(O3,O4=FALSE,O6=1,O9=FALSE),O18,IF(AND(O3=FALSE,O4,O6=1,O9=FALSE),O19,IF(AND(O3,O4=FALSE,O6=2,O9=FALSE),O18,IF(AND(O3=FALSE,O4,O6=2,O9=FALSE),O19,IF(AND(O3,O4=FALSE,O9),O18,IF(AND(O3=FALSE,O4,O9),O19,""))))))</f>
        <v>მკურნალობის ხანგრძლივობა 4-6 კვირა</v>
      </c>
    </row>
    <row r="18" spans="1:15" x14ac:dyDescent="0.25">
      <c r="A18" s="35" t="str">
        <f>IF(AND(O3,O4=FALSE,O6=2,O9=FALSE),O21,IF(AND(O3=FALSE,O4,O6=2,O9=FALSE),O21,IF(AND(O3,O4=FALSE,O9),O21,"")))</f>
        <v>ალტერნატიული რეჟიმი</v>
      </c>
      <c r="O18" s="17" t="s">
        <v>275</v>
      </c>
    </row>
    <row r="19" spans="1:15" x14ac:dyDescent="0.25">
      <c r="B19" s="2" t="str">
        <f>IF(AND(O3,O4=FALSE,O9),O31,"")</f>
        <v>* დაპტომიცინი: 10 მგ/კგ/დღ ინტრავენურად, ერთჯერადად</v>
      </c>
      <c r="O19" s="17" t="s">
        <v>277</v>
      </c>
    </row>
    <row r="20" spans="1:15" x14ac:dyDescent="0.25">
      <c r="B20" s="2" t="str">
        <f>IF(AND(O3,O4=FALSE,O6=2,O9=FALSE),O22,IF(AND(O3=FALSE,O4,O6=2,O9=FALSE),O22,IF(AND(O3,O4=FALSE,O9),O32,"")))</f>
        <v>* პლუს კლოქსაცილინი: 12 გ/დღ ინტრავენრად, გაყოფილი 6 დოზაზე</v>
      </c>
    </row>
    <row r="21" spans="1:15" x14ac:dyDescent="0.25">
      <c r="B21" s="2" t="str">
        <f>IF(AND(O3,O4=FALSE,O6=2,O9=FALSE),O23,IF(AND(O3=FALSE,O4,O6=2,O9=FALSE),O23,IF(AND(O3,O4=FALSE,O9),O33,"")))</f>
        <v>* ან ცეფტაროლინი: 1800 მგ/დღ ინტრავენურად, გაყოფილი 3 დოზაზე. ასოცირებულია ლეიკოპენიასთან</v>
      </c>
      <c r="O21" s="17" t="s">
        <v>280</v>
      </c>
    </row>
    <row r="22" spans="1:15" x14ac:dyDescent="0.25">
      <c r="B22" s="2" t="str">
        <f>IF(AND(O3,O4=FALSE,O6=2,O9=FALSE),O24,IF(AND(O3=FALSE,O4,O6=2,O9=FALSE),O24,IF(AND(O3,O4=FALSE,O9),O34,"")))</f>
        <v>* ან ფოსფომინი: 8-12 გ/დღ ინტრავენურად, გაყოფილი 4 დოზაზე. ასოცირებულია გულის უკმარისობასთან</v>
      </c>
      <c r="O22" s="17" t="s">
        <v>281</v>
      </c>
    </row>
    <row r="23" spans="1:15" x14ac:dyDescent="0.25">
      <c r="B23" s="2" t="str">
        <f>IF(AND(O3=FALSE,O4,O6=2,O9=FALSE),O25,"")</f>
        <v/>
      </c>
      <c r="O23" s="17" t="s">
        <v>282</v>
      </c>
    </row>
    <row r="24" spans="1:15" x14ac:dyDescent="0.25">
      <c r="B24" s="2" t="str">
        <f>IF(AND(O3=FALSE,O4,O6=2,O9=FALSE),O26,"")</f>
        <v/>
      </c>
      <c r="O24" s="17" t="s">
        <v>287</v>
      </c>
    </row>
    <row r="25" spans="1:15" x14ac:dyDescent="0.25">
      <c r="A25" s="2" t="str">
        <f>IF(AND(O3=FALSE,O4,O6=2,O9=FALSE),O19,"")</f>
        <v/>
      </c>
      <c r="O25" s="17" t="s">
        <v>279</v>
      </c>
    </row>
    <row r="26" spans="1:15" x14ac:dyDescent="0.25">
      <c r="O26" s="17" t="s">
        <v>276</v>
      </c>
    </row>
    <row r="28" spans="1:15" x14ac:dyDescent="0.25">
      <c r="O28" s="17" t="s">
        <v>284</v>
      </c>
    </row>
    <row r="29" spans="1:15" x14ac:dyDescent="0.25">
      <c r="O29" s="17" t="s">
        <v>283</v>
      </c>
    </row>
    <row r="31" spans="1:15" x14ac:dyDescent="0.25">
      <c r="O31" s="17" t="s">
        <v>281</v>
      </c>
    </row>
    <row r="32" spans="1:15" x14ac:dyDescent="0.25">
      <c r="O32" s="17" t="s">
        <v>285</v>
      </c>
    </row>
    <row r="33" spans="15:15" x14ac:dyDescent="0.25">
      <c r="O33" s="17" t="s">
        <v>286</v>
      </c>
    </row>
    <row r="34" spans="15:15" x14ac:dyDescent="0.25">
      <c r="O34" s="17" t="s">
        <v>288</v>
      </c>
    </row>
  </sheetData>
  <sheetProtection algorithmName="SHA-512" hashValue="F58SZkD2D23LHMYrVpOaeatQZZnr1XNaVKoLNlp8xpYStB43QRjk7y4P2SIjj3RRdFlYb51r3sTiitdc489Ptg==" saltValue="OLdx2TGEqOQn7+5IlQon0Q==" spinCount="100000" sheet="1" objects="1" scenarios="1"/>
  <mergeCells count="1">
    <mergeCell ref="A1:N2"/>
  </mergeCells>
  <hyperlinks>
    <hyperlink ref="A1:N2" location="Main!A1" display="ზოგადი პრევენციული ღონისძიებები" xr:uid="{3B46E59E-135F-4CC7-B6B2-62306217F1D1}"/>
  </hyperlinks>
  <pageMargins left="0.7" right="0.7" top="0.75" bottom="0.75" header="0.3" footer="0.3"/>
  <pageSetup paperSize="9" orientation="landscape"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3</xdr:col>
                    <xdr:colOff>276225</xdr:colOff>
                    <xdr:row>3</xdr:row>
                    <xdr:rowOff>19050</xdr:rowOff>
                  </from>
                  <to>
                    <xdr:col>4</xdr:col>
                    <xdr:colOff>400050</xdr:colOff>
                    <xdr:row>4</xdr:row>
                    <xdr:rowOff>38100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4</xdr:col>
                    <xdr:colOff>400050</xdr:colOff>
                    <xdr:row>3</xdr:row>
                    <xdr:rowOff>19050</xdr:rowOff>
                  </from>
                  <to>
                    <xdr:col>5</xdr:col>
                    <xdr:colOff>523875</xdr:colOff>
                    <xdr:row>4</xdr:row>
                    <xdr:rowOff>38100</xdr:rowOff>
                  </to>
                </anchor>
              </controlPr>
            </control>
          </mc:Choice>
        </mc:AlternateContent>
        <mc:AlternateContent xmlns:mc="http://schemas.openxmlformats.org/markup-compatibility/2006">
          <mc:Choice Requires="x14">
            <control shapeId="20483" r:id="rId6" name="Option Button 3">
              <controlPr defaultSize="0" autoFill="0" autoLine="0" autoPict="0">
                <anchor moveWithCells="1">
                  <from>
                    <xdr:col>3</xdr:col>
                    <xdr:colOff>276225</xdr:colOff>
                    <xdr:row>5</xdr:row>
                    <xdr:rowOff>19050</xdr:rowOff>
                  </from>
                  <to>
                    <xdr:col>4</xdr:col>
                    <xdr:colOff>95250</xdr:colOff>
                    <xdr:row>6</xdr:row>
                    <xdr:rowOff>19050</xdr:rowOff>
                  </to>
                </anchor>
              </controlPr>
            </control>
          </mc:Choice>
        </mc:AlternateContent>
        <mc:AlternateContent xmlns:mc="http://schemas.openxmlformats.org/markup-compatibility/2006">
          <mc:Choice Requires="x14">
            <control shapeId="20484" r:id="rId7" name="Option Button 4">
              <controlPr defaultSize="0" autoFill="0" autoLine="0" autoPict="0">
                <anchor moveWithCells="1">
                  <from>
                    <xdr:col>4</xdr:col>
                    <xdr:colOff>409575</xdr:colOff>
                    <xdr:row>5</xdr:row>
                    <xdr:rowOff>9525</xdr:rowOff>
                  </from>
                  <to>
                    <xdr:col>5</xdr:col>
                    <xdr:colOff>228600</xdr:colOff>
                    <xdr:row>6</xdr:row>
                    <xdr:rowOff>9525</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4</xdr:col>
                    <xdr:colOff>66675</xdr:colOff>
                    <xdr:row>7</xdr:row>
                    <xdr:rowOff>0</xdr:rowOff>
                  </from>
                  <to>
                    <xdr:col>5</xdr:col>
                    <xdr:colOff>190500</xdr:colOff>
                    <xdr:row>8</xdr:row>
                    <xdr:rowOff>19050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E19C4-FC3F-419E-8706-9FF2D8F4261B}">
  <dimension ref="A1:T29"/>
  <sheetViews>
    <sheetView workbookViewId="0">
      <selection sqref="A1:N2"/>
    </sheetView>
  </sheetViews>
  <sheetFormatPr defaultRowHeight="15" x14ac:dyDescent="0.25"/>
  <cols>
    <col min="1" max="14" width="9" style="4"/>
    <col min="15" max="15" width="9" style="10"/>
    <col min="16" max="20" width="9" style="12"/>
    <col min="21" max="16384" width="9" style="4"/>
  </cols>
  <sheetData>
    <row r="1" spans="1:17" x14ac:dyDescent="0.25">
      <c r="A1" s="60" t="s">
        <v>316</v>
      </c>
      <c r="B1" s="60"/>
      <c r="C1" s="60"/>
      <c r="D1" s="60"/>
      <c r="E1" s="60"/>
      <c r="F1" s="60"/>
      <c r="G1" s="60"/>
      <c r="H1" s="60"/>
      <c r="I1" s="60"/>
      <c r="J1" s="60"/>
      <c r="K1" s="60"/>
      <c r="L1" s="60"/>
      <c r="M1" s="60"/>
      <c r="N1" s="60"/>
    </row>
    <row r="2" spans="1:17" x14ac:dyDescent="0.25">
      <c r="A2" s="60"/>
      <c r="B2" s="60"/>
      <c r="C2" s="60"/>
      <c r="D2" s="60"/>
      <c r="E2" s="60"/>
      <c r="F2" s="60"/>
      <c r="G2" s="60"/>
      <c r="H2" s="60"/>
      <c r="I2" s="60"/>
      <c r="J2" s="60"/>
      <c r="K2" s="60"/>
      <c r="L2" s="60"/>
      <c r="M2" s="60"/>
      <c r="N2" s="60"/>
    </row>
    <row r="3" spans="1:17" x14ac:dyDescent="0.25">
      <c r="O3" s="40"/>
    </row>
    <row r="4" spans="1:17" x14ac:dyDescent="0.25">
      <c r="A4" s="4" t="s">
        <v>249</v>
      </c>
      <c r="O4" s="40"/>
    </row>
    <row r="5" spans="1:17" x14ac:dyDescent="0.25">
      <c r="O5" s="41"/>
    </row>
    <row r="6" spans="1:17" x14ac:dyDescent="0.25">
      <c r="A6" s="4" t="s">
        <v>317</v>
      </c>
      <c r="O6" s="40">
        <v>1</v>
      </c>
    </row>
    <row r="7" spans="1:17" x14ac:dyDescent="0.25">
      <c r="O7" s="41"/>
    </row>
    <row r="8" spans="1:17" x14ac:dyDescent="0.25">
      <c r="A8" s="4" t="s">
        <v>329</v>
      </c>
      <c r="O8" s="41"/>
    </row>
    <row r="9" spans="1:17" x14ac:dyDescent="0.25">
      <c r="O9" s="40" t="b">
        <v>0</v>
      </c>
      <c r="P9" s="11" t="b">
        <v>0</v>
      </c>
      <c r="Q9" s="11" t="b">
        <v>0</v>
      </c>
    </row>
    <row r="10" spans="1:17" x14ac:dyDescent="0.25">
      <c r="A10" s="4" t="s">
        <v>318</v>
      </c>
    </row>
    <row r="11" spans="1:17" x14ac:dyDescent="0.25">
      <c r="O11" s="10" t="s">
        <v>319</v>
      </c>
    </row>
    <row r="12" spans="1:17" x14ac:dyDescent="0.25">
      <c r="A12" s="6" t="s">
        <v>322</v>
      </c>
      <c r="O12" s="10" t="s">
        <v>320</v>
      </c>
    </row>
    <row r="13" spans="1:17" x14ac:dyDescent="0.25">
      <c r="O13" s="10" t="s">
        <v>328</v>
      </c>
    </row>
    <row r="14" spans="1:17" x14ac:dyDescent="0.25">
      <c r="B14" s="4" t="str">
        <f>IF(AND(O6=1,O9=FALSE,P9=FALSE,Q9=FALSE),O11,IF(AND(O6=2,O9=FALSE,P9=FALSE,Q9=FALSE),O11,IF(AND(O6=1,O9,P9=FALSE,Q9=FALSE),O15,IF(AND(O6=2,O9,P9=FALSE,Q9=FALSE),O15,IF(AND(O6=1,O9=FALSE,P9,Q9=FALSE),O21,IF(AND(O6=2,O9=FALSE,P9,Q9=FALSE),O21,IF(AND(O6=1,O9=FALSE,P9=FALSE,Q9),O25,IF(AND(O6=2,O9=FALSE,P9=FALSE,Q9),O25,""))))))))</f>
        <v>* ამოქსიცილინი: 200 მგ/კგ/დღ ინტრავენურად, გაყოფილი 4-6 დოზაზე</v>
      </c>
      <c r="O14" s="10" t="s">
        <v>321</v>
      </c>
    </row>
    <row r="15" spans="1:17" x14ac:dyDescent="0.25">
      <c r="B15" s="4" t="str">
        <f>IF(AND(O6=1,O9=FALSE,P9=FALSE,Q9=FALSE),O12,IF(AND(O6=2,O9=FALSE,P9=FALSE,Q9=FALSE),O12,IF(AND(O6=1,O9,P9=FALSE,Q9=FALSE),O19,IF(AND(O6=2,O9,P9=FALSE,Q9=FALSE),O19,IF(AND(O6=1,O9=FALSE,P9,Q9=FALSE),O22,IF(AND(O6=2,O9=FALSE,P9,Q9=FALSE),O22,IF(AND(O6=1,O9=FALSE,P9=FALSE,Q9),O26,IF(AND(O6=2,O9=FALSE,P9=FALSE,Q9),O26,""))))))))</f>
        <v>* ან ამპიცილინი: 12 გ/დღ ინტრავენურად, გაყოფილი 4-6 დოზაზე</v>
      </c>
      <c r="O15" s="10" t="s">
        <v>326</v>
      </c>
    </row>
    <row r="16" spans="1:17" x14ac:dyDescent="0.25">
      <c r="B16" s="4" t="str">
        <f>IF(AND(O6=1,O9=FALSE,P9=FALSE,Q9=FALSE),O13,IF(AND(O6=2,O9=FALSE,P9=FALSE,Q9=FALSE),O13,IF(AND(O6=1,O9,P9=FALSE,Q9=FALSE),O13,IF(AND(O6=2,O9,P9=FALSE,Q9=FALSE),O13,IF(AND(O6=1,O9=FALSE,P9=FALSE,Q9),O27,IF(AND(O6=2,O9=FALSE,P9=FALSE,Q9),O27,""))))))</f>
        <v>* პლუს ცეფტრიაქსონი: 4გ/დღ ინტრავენურად, გაყოფილი 2 დოზაზე</v>
      </c>
      <c r="O16" s="10" t="s">
        <v>323</v>
      </c>
    </row>
    <row r="17" spans="1:15" x14ac:dyDescent="0.25">
      <c r="B17" s="4" t="str">
        <f>IF(AND(O6=1,O9=FALSE,P9=FALSE,Q9=FALSE),O14,IF(AND(O6=2,O9=FALSE,P9=FALSE,Q9=FALSE),O14,IF(AND(O6=1,O9=FALSE,P9=FALSE,Q9),O28,IF(AND(O6=2,O9=FALSE,P9=FALSE,Q9),O28,""))))</f>
        <v>* ან გენტამიცინი: 3გ/კგ/დღ ინტრავენურად ან კუნთში ერჯერადად</v>
      </c>
      <c r="O17" s="10" t="s">
        <v>324</v>
      </c>
    </row>
    <row r="18" spans="1:15" x14ac:dyDescent="0.25">
      <c r="B18" s="4" t="str">
        <f>IF(AND(O6=1,O9=FALSE,P9=FALSE,Q9),O29,IF(AND(O6=2,O9=FALSE,P9=FALSE,Q9),O29,""))</f>
        <v/>
      </c>
      <c r="O18" s="10" t="s">
        <v>325</v>
      </c>
    </row>
    <row r="19" spans="1:15" x14ac:dyDescent="0.25">
      <c r="A19" s="4" t="str">
        <f>IF(AND(O6=1,O9=FALSE,P9=FALSE,Q9=FALSE),O16,IF(AND(O6=2,O9=FALSE,P9=FALSE,Q9=FALSE),O17,IF(AND(O6=1,O9,P9=FALSE,Q9=FALSE),O18,IF(AND(O6=2,O9,P9=FALSE,Q9=FALSE),O18,IF(AND(O6=1,O9=FALSE,P9,Q9=FALSE),O23,IF(AND(O6=2,O9=FALSE,P9,Q9=FALSE),O23,""))))))</f>
        <v>ხანგრძლივობა: ცეფტრიაქსონთან ერთად, 4-6 კვირა; გენტამიცინთან ერთად კომბინაციაში - 6 კვირა.</v>
      </c>
      <c r="O19" s="10" t="s">
        <v>327</v>
      </c>
    </row>
    <row r="21" spans="1:15" x14ac:dyDescent="0.25">
      <c r="O21" s="10" t="s">
        <v>330</v>
      </c>
    </row>
    <row r="22" spans="1:15" x14ac:dyDescent="0.25">
      <c r="O22" s="10" t="s">
        <v>331</v>
      </c>
    </row>
    <row r="23" spans="1:15" x14ac:dyDescent="0.25">
      <c r="O23" s="10" t="s">
        <v>332</v>
      </c>
    </row>
    <row r="25" spans="1:15" x14ac:dyDescent="0.25">
      <c r="O25" s="10" t="s">
        <v>333</v>
      </c>
    </row>
    <row r="26" spans="1:15" x14ac:dyDescent="0.25">
      <c r="O26" s="10" t="s">
        <v>334</v>
      </c>
    </row>
    <row r="27" spans="1:15" x14ac:dyDescent="0.25">
      <c r="O27" s="10" t="s">
        <v>335</v>
      </c>
    </row>
    <row r="28" spans="1:15" x14ac:dyDescent="0.25">
      <c r="O28" s="10" t="s">
        <v>336</v>
      </c>
    </row>
    <row r="29" spans="1:15" x14ac:dyDescent="0.25">
      <c r="O29" s="10" t="s">
        <v>337</v>
      </c>
    </row>
  </sheetData>
  <sheetProtection algorithmName="SHA-512" hashValue="GgC0NgyG7rlTurXY9lu3bggOTJ13k26jLCgOX/JG1qo7lF/xB58FzW+6LmphlwcV89Yz5Jj2vxtS9ICe3cNL8w==" saltValue="NN7BZaFkk9WhTnu8vRWSeg==" spinCount="100000" sheet="1" objects="1" scenarios="1"/>
  <mergeCells count="1">
    <mergeCell ref="A1:N2"/>
  </mergeCells>
  <hyperlinks>
    <hyperlink ref="A1:N2" location="Main!A1" display="ზოგადი პრევენციული ღონისძიებები" xr:uid="{31E993DE-A2B9-4C9E-ACD3-E26634C61C39}"/>
  </hyperlinks>
  <pageMargins left="0.7" right="0.7" top="0.75" bottom="0.75" header="0.3" footer="0.3"/>
  <pageSetup paperSize="9" orientation="landscape"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0723" r:id="rId4" name="Option Button 3">
              <controlPr defaultSize="0" autoFill="0" autoLine="0" autoPict="0">
                <anchor moveWithCells="1">
                  <from>
                    <xdr:col>3</xdr:col>
                    <xdr:colOff>304800</xdr:colOff>
                    <xdr:row>3</xdr:row>
                    <xdr:rowOff>19050</xdr:rowOff>
                  </from>
                  <to>
                    <xdr:col>4</xdr:col>
                    <xdr:colOff>123825</xdr:colOff>
                    <xdr:row>4</xdr:row>
                    <xdr:rowOff>19050</xdr:rowOff>
                  </to>
                </anchor>
              </controlPr>
            </control>
          </mc:Choice>
        </mc:AlternateContent>
        <mc:AlternateContent xmlns:mc="http://schemas.openxmlformats.org/markup-compatibility/2006">
          <mc:Choice Requires="x14">
            <control shapeId="30724" r:id="rId5" name="Option Button 4">
              <controlPr defaultSize="0" autoFill="0" autoLine="0" autoPict="0">
                <anchor moveWithCells="1">
                  <from>
                    <xdr:col>4</xdr:col>
                    <xdr:colOff>438150</xdr:colOff>
                    <xdr:row>3</xdr:row>
                    <xdr:rowOff>9525</xdr:rowOff>
                  </from>
                  <to>
                    <xdr:col>5</xdr:col>
                    <xdr:colOff>257175</xdr:colOff>
                    <xdr:row>4</xdr:row>
                    <xdr:rowOff>9525</xdr:rowOff>
                  </to>
                </anchor>
              </controlPr>
            </control>
          </mc:Choice>
        </mc:AlternateContent>
        <mc:AlternateContent xmlns:mc="http://schemas.openxmlformats.org/markup-compatibility/2006">
          <mc:Choice Requires="x14">
            <control shapeId="30725" r:id="rId6" name="Check Box 5">
              <controlPr defaultSize="0" autoFill="0" autoLine="0" autoPict="0">
                <anchor moveWithCells="1">
                  <from>
                    <xdr:col>5</xdr:col>
                    <xdr:colOff>323850</xdr:colOff>
                    <xdr:row>6</xdr:row>
                    <xdr:rowOff>180975</xdr:rowOff>
                  </from>
                  <to>
                    <xdr:col>6</xdr:col>
                    <xdr:colOff>447675</xdr:colOff>
                    <xdr:row>8</xdr:row>
                    <xdr:rowOff>9525</xdr:rowOff>
                  </to>
                </anchor>
              </controlPr>
            </control>
          </mc:Choice>
        </mc:AlternateContent>
        <mc:AlternateContent xmlns:mc="http://schemas.openxmlformats.org/markup-compatibility/2006">
          <mc:Choice Requires="x14">
            <control shapeId="30726" r:id="rId7" name="Check Box 6">
              <controlPr defaultSize="0" autoFill="0" autoLine="0" autoPict="0">
                <anchor moveWithCells="1">
                  <from>
                    <xdr:col>5</xdr:col>
                    <xdr:colOff>323850</xdr:colOff>
                    <xdr:row>4</xdr:row>
                    <xdr:rowOff>180975</xdr:rowOff>
                  </from>
                  <to>
                    <xdr:col>6</xdr:col>
                    <xdr:colOff>447675</xdr:colOff>
                    <xdr:row>6</xdr:row>
                    <xdr:rowOff>9525</xdr:rowOff>
                  </to>
                </anchor>
              </controlPr>
            </control>
          </mc:Choice>
        </mc:AlternateContent>
        <mc:AlternateContent xmlns:mc="http://schemas.openxmlformats.org/markup-compatibility/2006">
          <mc:Choice Requires="x14">
            <control shapeId="30727" r:id="rId8" name="Check Box 7">
              <controlPr defaultSize="0" autoFill="0" autoLine="0" autoPict="0">
                <anchor moveWithCells="1">
                  <from>
                    <xdr:col>5</xdr:col>
                    <xdr:colOff>314325</xdr:colOff>
                    <xdr:row>8</xdr:row>
                    <xdr:rowOff>180975</xdr:rowOff>
                  </from>
                  <to>
                    <xdr:col>6</xdr:col>
                    <xdr:colOff>438150</xdr:colOff>
                    <xdr:row>10</xdr:row>
                    <xdr:rowOff>9525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E8E7A-6A86-4F0E-90AF-325CA5A7CF98}">
  <dimension ref="A1:X31"/>
  <sheetViews>
    <sheetView workbookViewId="0">
      <selection sqref="A1:N2"/>
    </sheetView>
  </sheetViews>
  <sheetFormatPr defaultRowHeight="15" x14ac:dyDescent="0.25"/>
  <cols>
    <col min="1" max="14" width="9" style="4"/>
    <col min="15" max="15" width="9" style="42"/>
    <col min="16" max="24" width="9" style="27"/>
    <col min="25" max="16384" width="9" style="4"/>
  </cols>
  <sheetData>
    <row r="1" spans="1:15" x14ac:dyDescent="0.25">
      <c r="A1" s="60" t="s">
        <v>338</v>
      </c>
      <c r="B1" s="60"/>
      <c r="C1" s="60"/>
      <c r="D1" s="60"/>
      <c r="E1" s="60"/>
      <c r="F1" s="60"/>
      <c r="G1" s="60"/>
      <c r="H1" s="60"/>
      <c r="I1" s="60"/>
      <c r="J1" s="60"/>
      <c r="K1" s="60"/>
      <c r="L1" s="60"/>
      <c r="M1" s="60"/>
      <c r="N1" s="60"/>
    </row>
    <row r="2" spans="1:15" x14ac:dyDescent="0.25">
      <c r="A2" s="60"/>
      <c r="B2" s="60"/>
      <c r="C2" s="60"/>
      <c r="D2" s="60"/>
      <c r="E2" s="60"/>
      <c r="F2" s="60"/>
      <c r="G2" s="60"/>
      <c r="H2" s="60"/>
      <c r="I2" s="60"/>
      <c r="J2" s="60"/>
      <c r="K2" s="60"/>
      <c r="L2" s="60"/>
      <c r="M2" s="60"/>
      <c r="N2" s="60"/>
    </row>
    <row r="3" spans="1:15" x14ac:dyDescent="0.25">
      <c r="D3" s="34"/>
      <c r="O3" s="42" t="s">
        <v>112</v>
      </c>
    </row>
    <row r="4" spans="1:15" x14ac:dyDescent="0.25">
      <c r="A4" s="6" t="s">
        <v>342</v>
      </c>
      <c r="D4" s="34">
        <v>1</v>
      </c>
      <c r="O4" s="42" t="s">
        <v>340</v>
      </c>
    </row>
    <row r="5" spans="1:15" x14ac:dyDescent="0.25">
      <c r="O5" s="42" t="s">
        <v>116</v>
      </c>
    </row>
    <row r="6" spans="1:15" x14ac:dyDescent="0.25">
      <c r="A6" s="6" t="str">
        <f>IF(D4&gt;1,O9,"")</f>
        <v/>
      </c>
      <c r="O6" s="42" t="s">
        <v>124</v>
      </c>
    </row>
    <row r="7" spans="1:15" x14ac:dyDescent="0.25">
      <c r="D7" s="4" t="str">
        <f>IF(D4=2,O10,IF(D4=3,O19,IF(D4=4,O23,IF(D4=5,O27,IF(D4=6,O27,IF(D4=7,O19,""))))))</f>
        <v/>
      </c>
      <c r="O7" s="42" t="s">
        <v>341</v>
      </c>
    </row>
    <row r="8" spans="1:15" x14ac:dyDescent="0.25">
      <c r="D8" s="4" t="str">
        <f>IF(D4=2,O11,IF(D4=3,O20,IF(D4=4,O24,IF(D4=5,O28,IF(D4=7,O20,"")))))</f>
        <v/>
      </c>
      <c r="O8" s="42" t="s">
        <v>118</v>
      </c>
    </row>
    <row r="9" spans="1:15" x14ac:dyDescent="0.25">
      <c r="D9" s="4" t="str">
        <f>IF(D4=2,O12,IF(D4=5,O29,""))</f>
        <v/>
      </c>
      <c r="O9" s="42" t="s">
        <v>345</v>
      </c>
    </row>
    <row r="10" spans="1:15" x14ac:dyDescent="0.25">
      <c r="D10" s="4" t="str">
        <f>IF(D4=2,O13,"")</f>
        <v/>
      </c>
      <c r="O10" s="42" t="s">
        <v>343</v>
      </c>
    </row>
    <row r="11" spans="1:15" x14ac:dyDescent="0.25">
      <c r="D11" s="4" t="str">
        <f>IF(D4=2,O14,"")</f>
        <v/>
      </c>
      <c r="O11" s="42" t="s">
        <v>344</v>
      </c>
    </row>
    <row r="12" spans="1:15" x14ac:dyDescent="0.25">
      <c r="O12" s="42" t="s">
        <v>356</v>
      </c>
    </row>
    <row r="13" spans="1:15" x14ac:dyDescent="0.25">
      <c r="O13" s="42" t="s">
        <v>347</v>
      </c>
    </row>
    <row r="14" spans="1:15" x14ac:dyDescent="0.25">
      <c r="A14" s="6" t="str">
        <f>IF(D4=2,O16,IF(D4=3,O16,IF(D4=4,O16,"")))</f>
        <v/>
      </c>
      <c r="O14" s="42" t="s">
        <v>354</v>
      </c>
    </row>
    <row r="15" spans="1:15" x14ac:dyDescent="0.25">
      <c r="D15" s="4" t="str">
        <f>IF(D4=2,O17,IF(D4=3,O21,IF(D4=4,O25,"")))</f>
        <v/>
      </c>
    </row>
    <row r="16" spans="1:15" x14ac:dyDescent="0.25">
      <c r="O16" s="42" t="s">
        <v>346</v>
      </c>
    </row>
    <row r="17" spans="15:15" x14ac:dyDescent="0.25">
      <c r="O17" s="42" t="s">
        <v>348</v>
      </c>
    </row>
    <row r="19" spans="15:15" x14ac:dyDescent="0.25">
      <c r="O19" s="42" t="s">
        <v>343</v>
      </c>
    </row>
    <row r="20" spans="15:15" x14ac:dyDescent="0.25">
      <c r="O20" s="42" t="s">
        <v>355</v>
      </c>
    </row>
    <row r="21" spans="15:15" x14ac:dyDescent="0.25">
      <c r="O21" s="42" t="s">
        <v>349</v>
      </c>
    </row>
    <row r="23" spans="15:15" x14ac:dyDescent="0.25">
      <c r="O23" s="42" t="s">
        <v>350</v>
      </c>
    </row>
    <row r="24" spans="15:15" x14ac:dyDescent="0.25">
      <c r="O24" s="42" t="s">
        <v>351</v>
      </c>
    </row>
    <row r="25" spans="15:15" x14ac:dyDescent="0.25">
      <c r="O25" s="42" t="s">
        <v>357</v>
      </c>
    </row>
    <row r="27" spans="15:15" x14ac:dyDescent="0.25">
      <c r="O27" s="42" t="s">
        <v>358</v>
      </c>
    </row>
    <row r="28" spans="15:15" x14ac:dyDescent="0.25">
      <c r="O28" s="42" t="s">
        <v>352</v>
      </c>
    </row>
    <row r="29" spans="15:15" x14ac:dyDescent="0.25">
      <c r="O29" s="42" t="s">
        <v>353</v>
      </c>
    </row>
    <row r="31" spans="15:15" x14ac:dyDescent="0.25">
      <c r="O31" s="42" t="s">
        <v>359</v>
      </c>
    </row>
  </sheetData>
  <sheetProtection algorithmName="SHA-512" hashValue="AZ2FSeibxPcwkgFbgplG12Rz4wUfdnFZ39p/reOXyL4IIQ/5m38Ecn12Pn3ekzOGLIr/T/AQCY6l8qGLPG2aUA==" saltValue="wgcTt70TjMBPoIGwPQF7tA==" spinCount="100000" sheet="1" objects="1" scenarios="1"/>
  <mergeCells count="1">
    <mergeCell ref="A1:N2"/>
  </mergeCells>
  <hyperlinks>
    <hyperlink ref="A1:N2" location="Main!A1" display="ზოგადი პრევენციული ღონისძიებები" xr:uid="{9F48B870-2C74-4F3D-AB13-BC51A5C94839}"/>
  </hyperlinks>
  <pageMargins left="0.7" right="0.7" top="0.75" bottom="0.75" header="0.3" footer="0.3"/>
  <pageSetup paperSize="9" orientation="landscape"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1750" r:id="rId4" name="Drop Down 6">
              <controlPr defaultSize="0" autoLine="0" autoPict="0">
                <anchor moveWithCells="1">
                  <from>
                    <xdr:col>2</xdr:col>
                    <xdr:colOff>647700</xdr:colOff>
                    <xdr:row>2</xdr:row>
                    <xdr:rowOff>171450</xdr:rowOff>
                  </from>
                  <to>
                    <xdr:col>6</xdr:col>
                    <xdr:colOff>581025</xdr:colOff>
                    <xdr:row>4</xdr:row>
                    <xdr:rowOff>19050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03493-E1D2-4791-95D8-FCC5A4BC7693}">
  <dimension ref="A1:X27"/>
  <sheetViews>
    <sheetView workbookViewId="0">
      <selection activeCell="P33" sqref="P33"/>
    </sheetView>
  </sheetViews>
  <sheetFormatPr defaultRowHeight="15" x14ac:dyDescent="0.25"/>
  <cols>
    <col min="1" max="14" width="9" style="4"/>
    <col min="15" max="24" width="9" style="10"/>
    <col min="25" max="16384" width="9" style="4"/>
  </cols>
  <sheetData>
    <row r="1" spans="1:17" x14ac:dyDescent="0.25">
      <c r="A1" s="60" t="s">
        <v>360</v>
      </c>
      <c r="B1" s="60"/>
      <c r="C1" s="60"/>
      <c r="D1" s="60"/>
      <c r="E1" s="60"/>
      <c r="F1" s="60"/>
      <c r="G1" s="60"/>
      <c r="H1" s="60"/>
      <c r="I1" s="60"/>
      <c r="J1" s="60"/>
      <c r="K1" s="60"/>
      <c r="L1" s="60"/>
      <c r="M1" s="60"/>
      <c r="N1" s="60"/>
    </row>
    <row r="2" spans="1:17" x14ac:dyDescent="0.25">
      <c r="A2" s="60"/>
      <c r="B2" s="60"/>
      <c r="C2" s="60"/>
      <c r="D2" s="60"/>
      <c r="E2" s="60"/>
      <c r="F2" s="60"/>
      <c r="G2" s="60"/>
      <c r="H2" s="60"/>
      <c r="I2" s="60"/>
      <c r="J2" s="60"/>
      <c r="K2" s="60"/>
      <c r="L2" s="60"/>
      <c r="M2" s="60"/>
      <c r="N2" s="60"/>
    </row>
    <row r="4" spans="1:17" x14ac:dyDescent="0.25">
      <c r="A4" s="4" t="s">
        <v>362</v>
      </c>
    </row>
    <row r="5" spans="1:17" x14ac:dyDescent="0.25">
      <c r="A5" s="4" t="s">
        <v>363</v>
      </c>
      <c r="Q5" s="10" t="s">
        <v>369</v>
      </c>
    </row>
    <row r="6" spans="1:17" x14ac:dyDescent="0.25">
      <c r="B6" s="4" t="s">
        <v>364</v>
      </c>
      <c r="Q6" s="10" t="s">
        <v>370</v>
      </c>
    </row>
    <row r="7" spans="1:17" x14ac:dyDescent="0.25">
      <c r="B7" s="4" t="s">
        <v>365</v>
      </c>
      <c r="Q7" s="10" t="s">
        <v>371</v>
      </c>
    </row>
    <row r="8" spans="1:17" x14ac:dyDescent="0.25">
      <c r="B8" s="103" t="s">
        <v>368</v>
      </c>
      <c r="C8" s="103"/>
      <c r="D8" s="103"/>
      <c r="E8" s="103"/>
      <c r="F8" s="103"/>
      <c r="G8" s="103"/>
      <c r="H8" s="103"/>
      <c r="I8" s="103"/>
      <c r="J8" s="103"/>
      <c r="K8" s="103"/>
      <c r="L8" s="103"/>
      <c r="M8" s="103"/>
      <c r="N8" s="103"/>
      <c r="Q8" s="10" t="s">
        <v>372</v>
      </c>
    </row>
    <row r="9" spans="1:17" x14ac:dyDescent="0.25">
      <c r="B9" s="103"/>
      <c r="C9" s="103"/>
      <c r="D9" s="103"/>
      <c r="E9" s="103"/>
      <c r="F9" s="103"/>
      <c r="G9" s="103"/>
      <c r="H9" s="103"/>
      <c r="I9" s="103"/>
      <c r="J9" s="103"/>
      <c r="K9" s="103"/>
      <c r="L9" s="103"/>
      <c r="M9" s="103"/>
      <c r="N9" s="103"/>
    </row>
    <row r="10" spans="1:17" x14ac:dyDescent="0.25">
      <c r="B10" s="103" t="s">
        <v>366</v>
      </c>
      <c r="C10" s="103"/>
      <c r="D10" s="103"/>
      <c r="E10" s="103"/>
      <c r="F10" s="103"/>
      <c r="G10" s="103"/>
      <c r="H10" s="103"/>
      <c r="I10" s="103"/>
      <c r="J10" s="103"/>
      <c r="K10" s="103"/>
      <c r="L10" s="103"/>
      <c r="M10" s="103"/>
      <c r="N10" s="103"/>
      <c r="Q10" s="10" t="s">
        <v>374</v>
      </c>
    </row>
    <row r="11" spans="1:17" x14ac:dyDescent="0.25">
      <c r="B11" s="103"/>
      <c r="C11" s="103"/>
      <c r="D11" s="103"/>
      <c r="E11" s="103"/>
      <c r="F11" s="103"/>
      <c r="G11" s="103"/>
      <c r="H11" s="103"/>
      <c r="I11" s="103"/>
      <c r="J11" s="103"/>
      <c r="K11" s="103"/>
      <c r="L11" s="103"/>
      <c r="M11" s="103"/>
      <c r="N11" s="103"/>
      <c r="Q11" s="10" t="s">
        <v>375</v>
      </c>
    </row>
    <row r="12" spans="1:17" x14ac:dyDescent="0.25">
      <c r="Q12" s="10" t="s">
        <v>372</v>
      </c>
    </row>
    <row r="13" spans="1:17" x14ac:dyDescent="0.25">
      <c r="O13" s="11">
        <v>4</v>
      </c>
      <c r="Q13" s="10" t="s">
        <v>376</v>
      </c>
    </row>
    <row r="15" spans="1:17" x14ac:dyDescent="0.25">
      <c r="A15" s="4" t="s">
        <v>367</v>
      </c>
      <c r="O15" s="11" t="b">
        <v>0</v>
      </c>
      <c r="Q15" s="10" t="s">
        <v>377</v>
      </c>
    </row>
    <row r="16" spans="1:17" x14ac:dyDescent="0.25">
      <c r="Q16" s="10" t="s">
        <v>378</v>
      </c>
    </row>
    <row r="17" spans="1:17" x14ac:dyDescent="0.25">
      <c r="Q17" s="10" t="s">
        <v>372</v>
      </c>
    </row>
    <row r="20" spans="1:17" x14ac:dyDescent="0.25">
      <c r="A20" s="4" t="s">
        <v>250</v>
      </c>
    </row>
    <row r="22" spans="1:17" x14ac:dyDescent="0.25">
      <c r="A22" s="6" t="s">
        <v>373</v>
      </c>
    </row>
    <row r="24" spans="1:17" x14ac:dyDescent="0.25">
      <c r="B24" s="4" t="str">
        <f>IF(AND(O13=1,O15=FALSE),Q5,IF(AND(O13=3,O15=FALSE),Q5,IF(AND(O13=2,O15=FALSE),Q10,IF(AND(O13=1,O15),Q15,IF(AND(O13=3,O15),Q15,"")))))</f>
        <v/>
      </c>
    </row>
    <row r="25" spans="1:17" x14ac:dyDescent="0.25">
      <c r="B25" s="4" t="str">
        <f>IF(AND(O13=1,O15=FALSE),Q6,IF(AND(O13=3,O15=FALSE),Q6,IF(AND(O13=2,O15=FALSE),Q11,IF(AND(O13=1,O15),Q16,IF(AND(O13=3,O15),Q16,"")))))</f>
        <v/>
      </c>
    </row>
    <row r="26" spans="1:17" x14ac:dyDescent="0.25">
      <c r="B26" s="4" t="str">
        <f>IF(AND(O13=1,O15=FALSE),Q7,IF(AND(O13=3,O15=FALSE),Q7,IF(AND(O13=2,O15=FALSE),Q12,IF(AND(O13=1,O15),Q17,IF(AND(O13=3,O15),Q17,"")))))</f>
        <v/>
      </c>
    </row>
    <row r="27" spans="1:17" x14ac:dyDescent="0.25">
      <c r="B27" s="4" t="str">
        <f>IF(AND(O13=1,O15=FALSE),Q8,IF(AND(O13=3,O15=FALSE),Q8,IF(AND(O13=2,O15=FALSE),Q13,"")))</f>
        <v/>
      </c>
    </row>
  </sheetData>
  <sheetProtection algorithmName="SHA-512" hashValue="DLzQyTytHOXEFT1944/YBjxScxCaTRUl7BC/nn4wtfBxmlzP5hit+oN+DbLpLsVsRpNSFbjlminhC6uZ+jlwvA==" saltValue="vYCy3k2fcCzb2A+d6/TS6A==" spinCount="100000" sheet="1" objects="1" scenarios="1"/>
  <mergeCells count="3">
    <mergeCell ref="B8:N9"/>
    <mergeCell ref="B10:N11"/>
    <mergeCell ref="A1:N2"/>
  </mergeCells>
  <hyperlinks>
    <hyperlink ref="A1:N2" location="Main!A1" display="ზოგადი პრევენციული ღონისძიებები" xr:uid="{AC7A6C90-1168-468B-84E3-F9036FF0A269}"/>
  </hyperlinks>
  <pageMargins left="0.7" right="0.7" top="0.75" bottom="0.75" header="0.3" footer="0.3"/>
  <pageSetup paperSize="9" orientation="landscape"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Option Button 1">
              <controlPr defaultSize="0" autoFill="0" autoLine="0" autoPict="0">
                <anchor moveWithCells="1">
                  <from>
                    <xdr:col>5</xdr:col>
                    <xdr:colOff>285750</xdr:colOff>
                    <xdr:row>14</xdr:row>
                    <xdr:rowOff>9525</xdr:rowOff>
                  </from>
                  <to>
                    <xdr:col>8</xdr:col>
                    <xdr:colOff>466725</xdr:colOff>
                    <xdr:row>15</xdr:row>
                    <xdr:rowOff>66675</xdr:rowOff>
                  </to>
                </anchor>
              </controlPr>
            </control>
          </mc:Choice>
        </mc:AlternateContent>
        <mc:AlternateContent xmlns:mc="http://schemas.openxmlformats.org/markup-compatibility/2006">
          <mc:Choice Requires="x14">
            <control shapeId="32770" r:id="rId5" name="Option Button 2">
              <controlPr defaultSize="0" autoFill="0" autoLine="0" autoPict="0">
                <anchor moveWithCells="1">
                  <from>
                    <xdr:col>5</xdr:col>
                    <xdr:colOff>285750</xdr:colOff>
                    <xdr:row>15</xdr:row>
                    <xdr:rowOff>85725</xdr:rowOff>
                  </from>
                  <to>
                    <xdr:col>13</xdr:col>
                    <xdr:colOff>428625</xdr:colOff>
                    <xdr:row>16</xdr:row>
                    <xdr:rowOff>161925</xdr:rowOff>
                  </to>
                </anchor>
              </controlPr>
            </control>
          </mc:Choice>
        </mc:AlternateContent>
        <mc:AlternateContent xmlns:mc="http://schemas.openxmlformats.org/markup-compatibility/2006">
          <mc:Choice Requires="x14">
            <control shapeId="32771" r:id="rId6" name="Option Button 3">
              <controlPr defaultSize="0" autoFill="0" autoLine="0" autoPict="0">
                <anchor moveWithCells="1">
                  <from>
                    <xdr:col>5</xdr:col>
                    <xdr:colOff>276225</xdr:colOff>
                    <xdr:row>16</xdr:row>
                    <xdr:rowOff>161925</xdr:rowOff>
                  </from>
                  <to>
                    <xdr:col>8</xdr:col>
                    <xdr:colOff>533400</xdr:colOff>
                    <xdr:row>18</xdr:row>
                    <xdr:rowOff>47625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3</xdr:col>
                    <xdr:colOff>19050</xdr:colOff>
                    <xdr:row>19</xdr:row>
                    <xdr:rowOff>9525</xdr:rowOff>
                  </from>
                  <to>
                    <xdr:col>3</xdr:col>
                    <xdr:colOff>485775</xdr:colOff>
                    <xdr:row>20</xdr:row>
                    <xdr:rowOff>47625</xdr:rowOff>
                  </to>
                </anchor>
              </controlPr>
            </control>
          </mc:Choice>
        </mc:AlternateContent>
        <mc:AlternateContent xmlns:mc="http://schemas.openxmlformats.org/markup-compatibility/2006">
          <mc:Choice Requires="x14">
            <control shapeId="32773" r:id="rId8" name="Option Button 5">
              <controlPr defaultSize="0" autoFill="0" autoLine="0" autoPict="0">
                <anchor moveWithCells="1">
                  <from>
                    <xdr:col>13</xdr:col>
                    <xdr:colOff>304800</xdr:colOff>
                    <xdr:row>0</xdr:row>
                    <xdr:rowOff>57150</xdr:rowOff>
                  </from>
                  <to>
                    <xdr:col>13</xdr:col>
                    <xdr:colOff>628650</xdr:colOff>
                    <xdr:row>1</xdr:row>
                    <xdr:rowOff>133350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A1D28-8BB7-43FA-80F3-C818171EC2EA}">
  <dimension ref="A1:N17"/>
  <sheetViews>
    <sheetView workbookViewId="0">
      <selection sqref="A1:N2"/>
    </sheetView>
  </sheetViews>
  <sheetFormatPr defaultRowHeight="15" x14ac:dyDescent="0.25"/>
  <cols>
    <col min="1" max="16384" width="9" style="2"/>
  </cols>
  <sheetData>
    <row r="1" spans="1:14" x14ac:dyDescent="0.25">
      <c r="A1" s="60" t="s">
        <v>80</v>
      </c>
      <c r="B1" s="60"/>
      <c r="C1" s="60"/>
      <c r="D1" s="60"/>
      <c r="E1" s="60"/>
      <c r="F1" s="60"/>
      <c r="G1" s="60"/>
      <c r="H1" s="60"/>
      <c r="I1" s="60"/>
      <c r="J1" s="60"/>
      <c r="K1" s="60"/>
      <c r="L1" s="60"/>
      <c r="M1" s="60"/>
      <c r="N1" s="60"/>
    </row>
    <row r="2" spans="1:14" x14ac:dyDescent="0.25">
      <c r="A2" s="60"/>
      <c r="B2" s="60"/>
      <c r="C2" s="60"/>
      <c r="D2" s="60"/>
      <c r="E2" s="60"/>
      <c r="F2" s="60"/>
      <c r="G2" s="60"/>
      <c r="H2" s="60"/>
      <c r="I2" s="60"/>
      <c r="J2" s="60"/>
      <c r="K2" s="60"/>
      <c r="L2" s="60"/>
      <c r="M2" s="60"/>
      <c r="N2" s="60"/>
    </row>
    <row r="4" spans="1:14" x14ac:dyDescent="0.25">
      <c r="A4" s="59" t="s">
        <v>81</v>
      </c>
      <c r="B4" s="59"/>
      <c r="C4" s="59"/>
      <c r="D4" s="59"/>
      <c r="E4" s="59"/>
      <c r="F4" s="59"/>
      <c r="G4" s="59"/>
      <c r="H4" s="59"/>
      <c r="I4" s="59"/>
      <c r="J4" s="59"/>
      <c r="K4" s="59"/>
      <c r="L4" s="59"/>
      <c r="M4" s="59"/>
      <c r="N4" s="59"/>
    </row>
    <row r="5" spans="1:14" x14ac:dyDescent="0.25">
      <c r="A5" s="58" t="s">
        <v>82</v>
      </c>
      <c r="B5" s="58"/>
      <c r="C5" s="58"/>
      <c r="D5" s="58"/>
      <c r="E5" s="58"/>
      <c r="F5" s="58"/>
      <c r="G5" s="58"/>
      <c r="H5" s="58"/>
      <c r="I5" s="58"/>
      <c r="J5" s="58"/>
      <c r="K5" s="58"/>
      <c r="L5" s="58"/>
      <c r="M5" s="58"/>
      <c r="N5" s="58"/>
    </row>
    <row r="6" spans="1:14" x14ac:dyDescent="0.25">
      <c r="A6" s="58" t="s">
        <v>83</v>
      </c>
      <c r="B6" s="58"/>
      <c r="C6" s="58"/>
      <c r="D6" s="58"/>
      <c r="E6" s="58"/>
      <c r="F6" s="58"/>
      <c r="G6" s="58"/>
      <c r="H6" s="58"/>
      <c r="I6" s="58"/>
      <c r="J6" s="58"/>
      <c r="K6" s="58"/>
      <c r="L6" s="58"/>
      <c r="M6" s="58"/>
      <c r="N6" s="58"/>
    </row>
    <row r="7" spans="1:14" x14ac:dyDescent="0.25">
      <c r="A7" s="58" t="s">
        <v>84</v>
      </c>
      <c r="B7" s="58"/>
      <c r="C7" s="58"/>
      <c r="D7" s="58"/>
      <c r="E7" s="58"/>
      <c r="F7" s="58"/>
      <c r="G7" s="58"/>
      <c r="H7" s="58"/>
      <c r="I7" s="58"/>
      <c r="J7" s="58"/>
      <c r="K7" s="58"/>
      <c r="L7" s="58"/>
      <c r="M7" s="58"/>
      <c r="N7" s="58"/>
    </row>
    <row r="8" spans="1:14" x14ac:dyDescent="0.25">
      <c r="A8" s="58" t="s">
        <v>85</v>
      </c>
      <c r="B8" s="58"/>
      <c r="C8" s="58"/>
      <c r="D8" s="58"/>
      <c r="E8" s="58"/>
      <c r="F8" s="58"/>
      <c r="G8" s="58"/>
      <c r="H8" s="58"/>
      <c r="I8" s="58"/>
      <c r="J8" s="58"/>
      <c r="K8" s="58"/>
      <c r="L8" s="58"/>
      <c r="M8" s="58"/>
      <c r="N8" s="58"/>
    </row>
    <row r="9" spans="1:14" x14ac:dyDescent="0.25">
      <c r="A9" s="58" t="s">
        <v>86</v>
      </c>
      <c r="B9" s="58"/>
      <c r="C9" s="58"/>
      <c r="D9" s="58"/>
      <c r="E9" s="58"/>
      <c r="F9" s="58"/>
      <c r="G9" s="58"/>
      <c r="H9" s="58"/>
      <c r="I9" s="58"/>
      <c r="J9" s="58"/>
      <c r="K9" s="58"/>
      <c r="L9" s="58"/>
      <c r="M9" s="58"/>
      <c r="N9" s="58"/>
    </row>
    <row r="10" spans="1:14" x14ac:dyDescent="0.25">
      <c r="A10" s="58" t="s">
        <v>87</v>
      </c>
      <c r="B10" s="58"/>
      <c r="C10" s="58"/>
      <c r="D10" s="58"/>
      <c r="E10" s="58"/>
      <c r="F10" s="58"/>
      <c r="G10" s="58"/>
      <c r="H10" s="58"/>
      <c r="I10" s="58"/>
      <c r="J10" s="58"/>
      <c r="K10" s="58"/>
      <c r="L10" s="58"/>
      <c r="M10" s="58"/>
      <c r="N10" s="58"/>
    </row>
    <row r="11" spans="1:14" x14ac:dyDescent="0.25">
      <c r="A11" s="59" t="s">
        <v>88</v>
      </c>
      <c r="B11" s="59"/>
      <c r="C11" s="59"/>
      <c r="D11" s="59"/>
      <c r="E11" s="59"/>
      <c r="F11" s="59"/>
      <c r="G11" s="59"/>
      <c r="H11" s="59"/>
      <c r="I11" s="59"/>
      <c r="J11" s="59"/>
      <c r="K11" s="59"/>
      <c r="L11" s="59"/>
      <c r="M11" s="59"/>
      <c r="N11" s="59"/>
    </row>
    <row r="12" spans="1:14" x14ac:dyDescent="0.25">
      <c r="A12" s="58" t="s">
        <v>89</v>
      </c>
      <c r="B12" s="58"/>
      <c r="C12" s="58"/>
      <c r="D12" s="58"/>
      <c r="E12" s="58"/>
      <c r="F12" s="58"/>
      <c r="G12" s="58"/>
      <c r="H12" s="58"/>
      <c r="I12" s="58"/>
      <c r="J12" s="58"/>
      <c r="K12" s="58"/>
      <c r="L12" s="58"/>
      <c r="M12" s="58"/>
      <c r="N12" s="58"/>
    </row>
    <row r="13" spans="1:14" x14ac:dyDescent="0.25">
      <c r="A13" s="58" t="s">
        <v>90</v>
      </c>
      <c r="B13" s="58"/>
      <c r="C13" s="58"/>
      <c r="D13" s="58"/>
      <c r="E13" s="58"/>
      <c r="F13" s="58"/>
      <c r="G13" s="58"/>
      <c r="H13" s="58"/>
      <c r="I13" s="58"/>
      <c r="J13" s="58"/>
      <c r="K13" s="58"/>
      <c r="L13" s="58"/>
      <c r="M13" s="58"/>
      <c r="N13" s="58"/>
    </row>
    <row r="14" spans="1:14" x14ac:dyDescent="0.25">
      <c r="A14" s="58" t="s">
        <v>91</v>
      </c>
      <c r="B14" s="58"/>
      <c r="C14" s="58"/>
      <c r="D14" s="58"/>
      <c r="E14" s="58"/>
      <c r="F14" s="58"/>
      <c r="G14" s="58"/>
      <c r="H14" s="58"/>
      <c r="I14" s="58"/>
      <c r="J14" s="58"/>
      <c r="K14" s="58"/>
      <c r="L14" s="58"/>
      <c r="M14" s="58"/>
      <c r="N14" s="58"/>
    </row>
    <row r="15" spans="1:14" x14ac:dyDescent="0.25">
      <c r="A15" s="58" t="s">
        <v>92</v>
      </c>
      <c r="B15" s="58"/>
      <c r="C15" s="58"/>
      <c r="D15" s="58"/>
      <c r="E15" s="58"/>
      <c r="F15" s="58"/>
      <c r="G15" s="58"/>
      <c r="H15" s="58"/>
      <c r="I15" s="58"/>
      <c r="J15" s="58"/>
      <c r="K15" s="58"/>
      <c r="L15" s="58"/>
      <c r="M15" s="58"/>
      <c r="N15" s="58"/>
    </row>
    <row r="16" spans="1:14" x14ac:dyDescent="0.25">
      <c r="A16" s="58" t="s">
        <v>93</v>
      </c>
      <c r="B16" s="58"/>
      <c r="C16" s="58"/>
      <c r="D16" s="58"/>
      <c r="E16" s="58"/>
      <c r="F16" s="58"/>
      <c r="G16" s="58"/>
      <c r="H16" s="58"/>
      <c r="I16" s="58"/>
      <c r="J16" s="58"/>
      <c r="K16" s="58"/>
      <c r="L16" s="58"/>
      <c r="M16" s="58"/>
      <c r="N16" s="58"/>
    </row>
    <row r="17" spans="1:14" x14ac:dyDescent="0.25">
      <c r="A17" s="58" t="s">
        <v>94</v>
      </c>
      <c r="B17" s="58"/>
      <c r="C17" s="58"/>
      <c r="D17" s="58"/>
      <c r="E17" s="58"/>
      <c r="F17" s="58"/>
      <c r="G17" s="58"/>
      <c r="H17" s="58"/>
      <c r="I17" s="58"/>
      <c r="J17" s="58"/>
      <c r="K17" s="58"/>
      <c r="L17" s="58"/>
      <c r="M17" s="58"/>
      <c r="N17" s="58"/>
    </row>
  </sheetData>
  <sheetProtection algorithmName="SHA-512" hashValue="vl1cMpFG09BAWLv0ZvN6K1P9R9v1hsZY9k0vmIkDxlqDq5cpnX2wifmZDrV/2iHIcYJDj0uhDBUQ2aZML3kqvw==" saltValue="i2E+3XAV++oy5ZlZBCbv4g==" spinCount="100000" sheet="1" objects="1" scenarios="1"/>
  <mergeCells count="15">
    <mergeCell ref="A8:N8"/>
    <mergeCell ref="A9:N9"/>
    <mergeCell ref="A1:N2"/>
    <mergeCell ref="A4:N4"/>
    <mergeCell ref="A5:N5"/>
    <mergeCell ref="A6:N6"/>
    <mergeCell ref="A7:N7"/>
    <mergeCell ref="A16:N16"/>
    <mergeCell ref="A17:N17"/>
    <mergeCell ref="A10:N10"/>
    <mergeCell ref="A11:N11"/>
    <mergeCell ref="A12:N12"/>
    <mergeCell ref="A13:N13"/>
    <mergeCell ref="A14:N14"/>
    <mergeCell ref="A15:N15"/>
  </mergeCells>
  <hyperlinks>
    <hyperlink ref="A1:N2" location="Main!A1" display="ზოგადი პრევენციული ღონისძიებები" xr:uid="{39CF73B1-EF5B-4DCC-AF53-47406E7721E0}"/>
  </hyperlinks>
  <pageMargins left="0.7" right="0.7" top="0.75" bottom="0.75" header="0.3" footer="0.3"/>
  <pageSetup paperSize="9" orientation="landscape" horizontalDpi="0" verticalDpi="0"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1F867-CC47-434B-A505-BAAC719AB63F}">
  <dimension ref="A1:V39"/>
  <sheetViews>
    <sheetView workbookViewId="0">
      <selection sqref="A1:N2"/>
    </sheetView>
  </sheetViews>
  <sheetFormatPr defaultRowHeight="15" x14ac:dyDescent="0.25"/>
  <cols>
    <col min="1" max="14" width="9" style="4"/>
    <col min="15" max="22" width="9" style="10"/>
    <col min="23" max="16384" width="9" style="4"/>
  </cols>
  <sheetData>
    <row r="1" spans="1:17" x14ac:dyDescent="0.25">
      <c r="A1" s="60" t="s">
        <v>379</v>
      </c>
      <c r="B1" s="60"/>
      <c r="C1" s="60"/>
      <c r="D1" s="60"/>
      <c r="E1" s="60"/>
      <c r="F1" s="60"/>
      <c r="G1" s="60"/>
      <c r="H1" s="60"/>
      <c r="I1" s="60"/>
      <c r="J1" s="60"/>
      <c r="K1" s="60"/>
      <c r="L1" s="60"/>
      <c r="M1" s="60"/>
      <c r="N1" s="60"/>
    </row>
    <row r="2" spans="1:17" x14ac:dyDescent="0.25">
      <c r="A2" s="60"/>
      <c r="B2" s="60"/>
      <c r="C2" s="60"/>
      <c r="D2" s="60"/>
      <c r="E2" s="60"/>
      <c r="F2" s="60"/>
      <c r="G2" s="60"/>
      <c r="H2" s="60"/>
      <c r="I2" s="60"/>
      <c r="J2" s="60"/>
      <c r="K2" s="60"/>
      <c r="L2" s="60"/>
      <c r="M2" s="60"/>
      <c r="N2" s="60"/>
      <c r="Q2" s="10" t="s">
        <v>103</v>
      </c>
    </row>
    <row r="4" spans="1:17" x14ac:dyDescent="0.25">
      <c r="A4" s="4" t="s">
        <v>381</v>
      </c>
      <c r="O4" s="11">
        <v>1</v>
      </c>
    </row>
    <row r="5" spans="1:17" ht="15.75" x14ac:dyDescent="0.25">
      <c r="A5" s="116" t="str">
        <f>IF(O4=1,Q2,IF(O4=2,Q2,""))</f>
        <v>↓</v>
      </c>
      <c r="B5" s="116"/>
      <c r="C5" s="116"/>
      <c r="D5" s="116"/>
      <c r="E5" s="116"/>
      <c r="F5" s="116"/>
      <c r="G5" s="116"/>
      <c r="H5" s="116"/>
      <c r="I5" s="116"/>
      <c r="J5" s="116"/>
      <c r="O5" s="10" t="s">
        <v>382</v>
      </c>
    </row>
    <row r="6" spans="1:17" x14ac:dyDescent="0.25">
      <c r="A6" s="66" t="str">
        <f>IF(O4=1,O5,IF(O4=2,O6,""))</f>
        <v>არ შეიძლება გადასვლა ორალურ ანტიბიოტიკოთერაპიაზე! უნდა გაგრძელდეს ინტრავენური თერაპია!</v>
      </c>
      <c r="B6" s="66"/>
      <c r="C6" s="66"/>
      <c r="D6" s="66"/>
      <c r="E6" s="66"/>
      <c r="F6" s="66"/>
      <c r="G6" s="66"/>
      <c r="H6" s="66"/>
      <c r="I6" s="66"/>
      <c r="J6" s="66"/>
      <c r="O6" s="10" t="s">
        <v>383</v>
      </c>
    </row>
    <row r="7" spans="1:17" x14ac:dyDescent="0.25">
      <c r="D7" s="117" t="str">
        <f>IF(O4=2,O7,"")</f>
        <v/>
      </c>
      <c r="E7" s="117"/>
      <c r="F7" s="117"/>
      <c r="G7" s="117"/>
      <c r="O7" s="10" t="s">
        <v>384</v>
      </c>
    </row>
    <row r="8" spans="1:17" x14ac:dyDescent="0.25">
      <c r="D8" s="4" t="str">
        <f>IF(O4=2,O8,"")</f>
        <v/>
      </c>
      <c r="O8" s="10" t="s">
        <v>385</v>
      </c>
    </row>
    <row r="9" spans="1:17" ht="17.25" x14ac:dyDescent="0.25">
      <c r="D9" s="4" t="str">
        <f>IF(O4=2,O9,"")</f>
        <v/>
      </c>
      <c r="O9" s="10" t="s">
        <v>389</v>
      </c>
    </row>
    <row r="10" spans="1:17" x14ac:dyDescent="0.25">
      <c r="A10" s="112" t="str">
        <f>IF(O4=2,1,"")</f>
        <v/>
      </c>
      <c r="B10" s="112"/>
      <c r="C10" s="112"/>
      <c r="D10" s="112"/>
      <c r="E10" s="112"/>
      <c r="F10" s="112"/>
      <c r="G10" s="112"/>
      <c r="H10" s="112"/>
      <c r="I10" s="112"/>
      <c r="J10" s="112"/>
      <c r="O10" s="10" t="s">
        <v>386</v>
      </c>
    </row>
    <row r="11" spans="1:17" x14ac:dyDescent="0.25">
      <c r="A11" s="66" t="str">
        <f>IF(O4=2,Q2,"")</f>
        <v/>
      </c>
      <c r="B11" s="66"/>
      <c r="C11" s="66"/>
      <c r="D11" s="66"/>
      <c r="E11" s="66"/>
      <c r="F11" s="66" t="str">
        <f>IF(O4=2,Q2,"")</f>
        <v/>
      </c>
      <c r="G11" s="66"/>
      <c r="H11" s="66"/>
      <c r="I11" s="66"/>
      <c r="J11" s="66"/>
      <c r="O11" s="10" t="s">
        <v>387</v>
      </c>
    </row>
    <row r="12" spans="1:17" x14ac:dyDescent="0.25">
      <c r="C12" s="31" t="str">
        <f>IF(O4=2,"არა","")</f>
        <v/>
      </c>
      <c r="H12" s="31" t="str">
        <f>IF(O4=2,"კი","")</f>
        <v/>
      </c>
      <c r="O12" s="10" t="s">
        <v>388</v>
      </c>
    </row>
    <row r="13" spans="1:17" x14ac:dyDescent="0.25">
      <c r="A13" s="66" t="str">
        <f>IF(O4=2,Q2,"")</f>
        <v/>
      </c>
      <c r="B13" s="66"/>
      <c r="C13" s="66"/>
      <c r="D13" s="66"/>
      <c r="E13" s="66"/>
      <c r="F13" s="66" t="str">
        <f>IF(O4=2,Q2,"")</f>
        <v/>
      </c>
      <c r="G13" s="66"/>
      <c r="H13" s="66"/>
      <c r="I13" s="66"/>
      <c r="J13" s="66"/>
    </row>
    <row r="14" spans="1:17" ht="15" customHeight="1" x14ac:dyDescent="0.25">
      <c r="A14" s="114" t="str">
        <f>IF(O4=2,O5,"")</f>
        <v/>
      </c>
      <c r="B14" s="114"/>
      <c r="C14" s="114"/>
      <c r="D14" s="114"/>
      <c r="E14" s="114"/>
      <c r="F14" s="106" t="str">
        <f>IF(O4=2,O10,"")</f>
        <v/>
      </c>
      <c r="G14" s="106"/>
      <c r="H14" s="106"/>
      <c r="I14" s="106"/>
      <c r="J14" s="106"/>
    </row>
    <row r="15" spans="1:17" x14ac:dyDescent="0.25">
      <c r="A15" s="114"/>
      <c r="B15" s="114"/>
      <c r="C15" s="114"/>
      <c r="D15" s="114"/>
      <c r="E15" s="114"/>
      <c r="F15" s="106"/>
      <c r="G15" s="106"/>
      <c r="H15" s="106"/>
      <c r="I15" s="106"/>
      <c r="J15" s="106"/>
    </row>
    <row r="16" spans="1:17" x14ac:dyDescent="0.25">
      <c r="A16" s="114"/>
      <c r="B16" s="114"/>
      <c r="C16" s="114"/>
      <c r="D16" s="114"/>
      <c r="E16" s="114"/>
      <c r="F16" s="106"/>
      <c r="G16" s="106"/>
      <c r="H16" s="106"/>
      <c r="I16" s="106"/>
      <c r="J16" s="106"/>
    </row>
    <row r="17" spans="1:10" x14ac:dyDescent="0.25">
      <c r="F17" s="112" t="str">
        <f>IF(O4=2,Q2,"")</f>
        <v/>
      </c>
      <c r="G17" s="112"/>
      <c r="H17" s="112"/>
      <c r="I17" s="112"/>
      <c r="J17" s="112"/>
    </row>
    <row r="18" spans="1:10" x14ac:dyDescent="0.25">
      <c r="F18" s="112" t="str">
        <f>IF(O4=2,Q2,"")</f>
        <v/>
      </c>
      <c r="J18" s="32" t="str">
        <f>IF(O4=2,Q2,"")</f>
        <v/>
      </c>
    </row>
    <row r="19" spans="1:10" x14ac:dyDescent="0.25">
      <c r="F19" s="112"/>
      <c r="J19" s="4" t="str">
        <f>IF(O4=2,"კი","")</f>
        <v/>
      </c>
    </row>
    <row r="20" spans="1:10" x14ac:dyDescent="0.25">
      <c r="F20" s="112"/>
      <c r="J20" s="4" t="str">
        <f>IF(O4=2,Q2,"")</f>
        <v/>
      </c>
    </row>
    <row r="21" spans="1:10" x14ac:dyDescent="0.25">
      <c r="F21" s="112"/>
      <c r="G21" s="113" t="str">
        <f>IF(O4=2,O5,"")</f>
        <v/>
      </c>
      <c r="H21" s="113"/>
      <c r="I21" s="113"/>
      <c r="J21" s="113"/>
    </row>
    <row r="22" spans="1:10" x14ac:dyDescent="0.25">
      <c r="E22" s="66" t="str">
        <f>IF(O4=2,Q2,"")</f>
        <v/>
      </c>
      <c r="F22" s="66"/>
      <c r="G22" s="113"/>
      <c r="H22" s="113"/>
      <c r="I22" s="113"/>
      <c r="J22" s="113"/>
    </row>
    <row r="23" spans="1:10" x14ac:dyDescent="0.25">
      <c r="E23" s="66" t="str">
        <f>IF(O4=2,"არა","")</f>
        <v/>
      </c>
      <c r="F23" s="66"/>
      <c r="G23" s="113"/>
      <c r="H23" s="113"/>
      <c r="I23" s="113"/>
      <c r="J23" s="113"/>
    </row>
    <row r="24" spans="1:10" x14ac:dyDescent="0.25">
      <c r="E24" s="66" t="str">
        <f>IF(O4=2,Q2,"")</f>
        <v/>
      </c>
      <c r="F24" s="66"/>
    </row>
    <row r="25" spans="1:10" x14ac:dyDescent="0.25">
      <c r="C25" s="106" t="str">
        <f>IF(O4=2,O11,"")</f>
        <v/>
      </c>
      <c r="D25" s="106"/>
      <c r="E25" s="106"/>
      <c r="F25" s="106"/>
      <c r="G25" s="106"/>
      <c r="H25" s="106"/>
    </row>
    <row r="26" spans="1:10" x14ac:dyDescent="0.25">
      <c r="C26" s="106"/>
      <c r="D26" s="106"/>
      <c r="E26" s="106"/>
      <c r="F26" s="106"/>
      <c r="G26" s="106"/>
      <c r="H26" s="106"/>
    </row>
    <row r="27" spans="1:10" x14ac:dyDescent="0.25">
      <c r="C27" s="112" t="str">
        <f>IF(O4=2,1,"")</f>
        <v/>
      </c>
      <c r="D27" s="112"/>
      <c r="E27" s="112"/>
      <c r="F27" s="112"/>
      <c r="G27" s="112"/>
      <c r="H27" s="112"/>
    </row>
    <row r="28" spans="1:10" x14ac:dyDescent="0.25">
      <c r="C28" s="31" t="str">
        <f>IF(O4=2,Q2,"")</f>
        <v/>
      </c>
      <c r="H28" s="31" t="str">
        <f>IF(O4=2,Q2,"")</f>
        <v/>
      </c>
    </row>
    <row r="29" spans="1:10" x14ac:dyDescent="0.25">
      <c r="C29" s="31" t="str">
        <f>IF(O4=2,"არა","")</f>
        <v/>
      </c>
      <c r="H29" s="31" t="str">
        <f>IF(O4=2,"კი","")</f>
        <v/>
      </c>
    </row>
    <row r="30" spans="1:10" x14ac:dyDescent="0.25">
      <c r="C30" s="31" t="str">
        <f>IF(O4=2,Q2,"")</f>
        <v/>
      </c>
      <c r="H30" s="31" t="str">
        <f>IF(O4=2,Q2,"")</f>
        <v/>
      </c>
    </row>
    <row r="31" spans="1:10" x14ac:dyDescent="0.25">
      <c r="A31" s="115" t="str">
        <f>IF(O4=2,O12,"")</f>
        <v/>
      </c>
      <c r="B31" s="115"/>
      <c r="C31" s="115"/>
      <c r="D31" s="115"/>
      <c r="E31" s="115"/>
      <c r="F31" s="114" t="str">
        <f>IF(O4=2,O5,"")</f>
        <v/>
      </c>
      <c r="G31" s="114"/>
      <c r="H31" s="114"/>
      <c r="I31" s="114"/>
      <c r="J31" s="114"/>
    </row>
    <row r="32" spans="1:10" x14ac:dyDescent="0.25">
      <c r="A32" s="115"/>
      <c r="B32" s="115"/>
      <c r="C32" s="115"/>
      <c r="D32" s="115"/>
      <c r="E32" s="115"/>
      <c r="F32" s="114"/>
      <c r="G32" s="114"/>
      <c r="H32" s="114"/>
      <c r="I32" s="114"/>
      <c r="J32" s="114"/>
    </row>
    <row r="33" spans="1:14" x14ac:dyDescent="0.25">
      <c r="A33" s="115"/>
      <c r="B33" s="115"/>
      <c r="C33" s="115"/>
      <c r="D33" s="115"/>
      <c r="E33" s="115"/>
      <c r="F33" s="114"/>
      <c r="G33" s="114"/>
      <c r="H33" s="114"/>
      <c r="I33" s="114"/>
      <c r="J33" s="114"/>
    </row>
    <row r="36" spans="1:14" x14ac:dyDescent="0.25">
      <c r="A36" s="103" t="s">
        <v>390</v>
      </c>
      <c r="B36" s="103"/>
      <c r="C36" s="103"/>
      <c r="D36" s="103"/>
      <c r="E36" s="103"/>
      <c r="F36" s="103"/>
      <c r="G36" s="103"/>
      <c r="H36" s="103"/>
      <c r="I36" s="103"/>
      <c r="J36" s="103"/>
      <c r="K36" s="103"/>
      <c r="L36" s="103"/>
      <c r="M36" s="103"/>
      <c r="N36" s="103"/>
    </row>
    <row r="37" spans="1:14" x14ac:dyDescent="0.25">
      <c r="A37" s="103"/>
      <c r="B37" s="103"/>
      <c r="C37" s="103"/>
      <c r="D37" s="103"/>
      <c r="E37" s="103"/>
      <c r="F37" s="103"/>
      <c r="G37" s="103"/>
      <c r="H37" s="103"/>
      <c r="I37" s="103"/>
      <c r="J37" s="103"/>
      <c r="K37" s="103"/>
      <c r="L37" s="103"/>
      <c r="M37" s="103"/>
      <c r="N37" s="103"/>
    </row>
    <row r="38" spans="1:14" x14ac:dyDescent="0.25">
      <c r="A38" s="103"/>
      <c r="B38" s="103"/>
      <c r="C38" s="103"/>
      <c r="D38" s="103"/>
      <c r="E38" s="103"/>
      <c r="F38" s="103"/>
      <c r="G38" s="103"/>
      <c r="H38" s="103"/>
      <c r="I38" s="103"/>
      <c r="J38" s="103"/>
      <c r="K38" s="103"/>
      <c r="L38" s="103"/>
      <c r="M38" s="103"/>
      <c r="N38" s="103"/>
    </row>
    <row r="39" spans="1:14" x14ac:dyDescent="0.25">
      <c r="A39" s="103"/>
      <c r="B39" s="103"/>
      <c r="C39" s="103"/>
      <c r="D39" s="103"/>
      <c r="E39" s="103"/>
      <c r="F39" s="103"/>
      <c r="G39" s="103"/>
      <c r="H39" s="103"/>
      <c r="I39" s="103"/>
      <c r="J39" s="103"/>
      <c r="K39" s="103"/>
      <c r="L39" s="103"/>
      <c r="M39" s="103"/>
      <c r="N39" s="103"/>
    </row>
  </sheetData>
  <sheetProtection algorithmName="SHA-512" hashValue="ubG0GU/Ddssgmq6MXi2WuWbBvzQjsgXz20wNF1kP/w6TrDhgUFjje2PZ/NVAcfnxKc+YsViSXI6fiIgslk2/8Q==" saltValue="utrYncvICTUmObGxHbeL5g==" spinCount="100000" sheet="1" objects="1" scenarios="1"/>
  <mergeCells count="22">
    <mergeCell ref="A14:E16"/>
    <mergeCell ref="F14:J16"/>
    <mergeCell ref="A1:N2"/>
    <mergeCell ref="A5:J5"/>
    <mergeCell ref="A6:J6"/>
    <mergeCell ref="D7:G7"/>
    <mergeCell ref="A10:J10"/>
    <mergeCell ref="A11:E11"/>
    <mergeCell ref="F11:J11"/>
    <mergeCell ref="A13:E13"/>
    <mergeCell ref="F13:J13"/>
    <mergeCell ref="A36:N39"/>
    <mergeCell ref="F17:J17"/>
    <mergeCell ref="G21:J23"/>
    <mergeCell ref="F18:F21"/>
    <mergeCell ref="E22:F22"/>
    <mergeCell ref="E23:F23"/>
    <mergeCell ref="E24:F24"/>
    <mergeCell ref="C25:H26"/>
    <mergeCell ref="C27:H27"/>
    <mergeCell ref="F31:J33"/>
    <mergeCell ref="A31:E33"/>
  </mergeCells>
  <conditionalFormatting sqref="A6:J6">
    <cfRule type="containsText" dxfId="17" priority="1" operator="containsText" text="არ შეიძლება">
      <formula>NOT(ISERROR(SEARCH("არ შეიძლება",A6)))</formula>
    </cfRule>
  </conditionalFormatting>
  <conditionalFormatting sqref="A10:J10">
    <cfRule type="notContainsBlanks" dxfId="16" priority="6">
      <formula>LEN(TRIM(A10))&gt;0</formula>
    </cfRule>
  </conditionalFormatting>
  <conditionalFormatting sqref="C27:H27">
    <cfRule type="notContainsBlanks" dxfId="15" priority="2">
      <formula>LEN(TRIM(C27))&gt;0</formula>
    </cfRule>
  </conditionalFormatting>
  <conditionalFormatting sqref="F18:F21">
    <cfRule type="notContainsBlanks" dxfId="14" priority="3">
      <formula>LEN(TRIM(F18))&gt;0</formula>
    </cfRule>
  </conditionalFormatting>
  <conditionalFormatting sqref="F17:J17">
    <cfRule type="notContainsBlanks" dxfId="13" priority="5">
      <formula>LEN(TRIM(F17))&gt;0</formula>
    </cfRule>
  </conditionalFormatting>
  <hyperlinks>
    <hyperlink ref="A1:N2" location="Main!A1" display="ზოგადი პრევენციული ღონისძიებები" xr:uid="{9C1C43EA-105B-4F1D-93AD-0756649B28A1}"/>
  </hyperlinks>
  <pageMargins left="0.7" right="0.7" top="0.75" bottom="0.75" header="0.3" footer="0.3"/>
  <pageSetup paperSize="9" orientation="landscape"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3797" r:id="rId4" name="Option Button 5">
              <controlPr defaultSize="0" autoFill="0" autoLine="0" autoPict="0">
                <anchor moveWithCells="1">
                  <from>
                    <xdr:col>10</xdr:col>
                    <xdr:colOff>66675</xdr:colOff>
                    <xdr:row>3</xdr:row>
                    <xdr:rowOff>9525</xdr:rowOff>
                  </from>
                  <to>
                    <xdr:col>10</xdr:col>
                    <xdr:colOff>561975</xdr:colOff>
                    <xdr:row>4</xdr:row>
                    <xdr:rowOff>76200</xdr:rowOff>
                  </to>
                </anchor>
              </controlPr>
            </control>
          </mc:Choice>
        </mc:AlternateContent>
        <mc:AlternateContent xmlns:mc="http://schemas.openxmlformats.org/markup-compatibility/2006">
          <mc:Choice Requires="x14">
            <control shapeId="33798" r:id="rId5" name="Option Button 6">
              <controlPr defaultSize="0" autoFill="0" autoLine="0" autoPict="0">
                <anchor moveWithCells="1">
                  <from>
                    <xdr:col>10</xdr:col>
                    <xdr:colOff>676275</xdr:colOff>
                    <xdr:row>3</xdr:row>
                    <xdr:rowOff>9525</xdr:rowOff>
                  </from>
                  <to>
                    <xdr:col>11</xdr:col>
                    <xdr:colOff>485775</xdr:colOff>
                    <xdr:row>4</xdr:row>
                    <xdr:rowOff>76200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632C1-2CA0-4B11-9956-717F239C02AC}">
  <dimension ref="A1:Z46"/>
  <sheetViews>
    <sheetView topLeftCell="B1" workbookViewId="0">
      <selection activeCell="T28" sqref="T28"/>
    </sheetView>
  </sheetViews>
  <sheetFormatPr defaultRowHeight="15" x14ac:dyDescent="0.25"/>
  <cols>
    <col min="1" max="14" width="9" style="4"/>
    <col min="15" max="25" width="9" style="10"/>
    <col min="26" max="26" width="9" style="12"/>
    <col min="27" max="16384" width="9" style="4"/>
  </cols>
  <sheetData>
    <row r="1" spans="1:17" x14ac:dyDescent="0.25">
      <c r="A1" s="60" t="s">
        <v>391</v>
      </c>
      <c r="B1" s="60"/>
      <c r="C1" s="60"/>
      <c r="D1" s="60"/>
      <c r="E1" s="60"/>
      <c r="F1" s="60"/>
      <c r="G1" s="60"/>
      <c r="H1" s="60"/>
      <c r="I1" s="60"/>
      <c r="J1" s="60"/>
      <c r="K1" s="60"/>
      <c r="L1" s="60"/>
      <c r="M1" s="60"/>
      <c r="N1" s="60"/>
    </row>
    <row r="2" spans="1:17" x14ac:dyDescent="0.25">
      <c r="A2" s="60"/>
      <c r="B2" s="60"/>
      <c r="C2" s="60"/>
      <c r="D2" s="60"/>
      <c r="E2" s="60"/>
      <c r="F2" s="60"/>
      <c r="G2" s="60"/>
      <c r="H2" s="60"/>
      <c r="I2" s="60"/>
      <c r="J2" s="60"/>
      <c r="K2" s="60"/>
      <c r="L2" s="60"/>
      <c r="M2" s="60"/>
      <c r="N2" s="60"/>
      <c r="Q2" s="10" t="s">
        <v>103</v>
      </c>
    </row>
    <row r="4" spans="1:17" x14ac:dyDescent="0.25">
      <c r="O4" s="11">
        <v>4</v>
      </c>
    </row>
    <row r="5" spans="1:17" x14ac:dyDescent="0.25">
      <c r="O5" s="10" t="s">
        <v>392</v>
      </c>
    </row>
    <row r="6" spans="1:17" x14ac:dyDescent="0.25">
      <c r="A6" s="66" t="str">
        <f>IF(O4=1,O5,IF(O4=2,O11,IF(O4=3,O16,"")))</f>
        <v/>
      </c>
      <c r="B6" s="66"/>
      <c r="C6" s="66"/>
      <c r="D6" s="66"/>
      <c r="E6" s="66"/>
      <c r="F6" s="66"/>
      <c r="G6" s="66"/>
      <c r="H6" s="66"/>
      <c r="I6" s="66"/>
      <c r="J6" s="66"/>
      <c r="K6" s="66"/>
      <c r="L6" s="66"/>
      <c r="M6" s="66"/>
      <c r="N6" s="66"/>
      <c r="O6" s="10" t="s">
        <v>393</v>
      </c>
      <c r="P6" s="10" t="s">
        <v>394</v>
      </c>
    </row>
    <row r="7" spans="1:17" x14ac:dyDescent="0.25">
      <c r="A7" s="66" t="str">
        <f>IF(O4=1,Q2,IF(O4=2,Q2,IF(O4=3,Q2,"")))</f>
        <v/>
      </c>
      <c r="B7" s="66"/>
      <c r="C7" s="66"/>
      <c r="D7" s="66"/>
      <c r="E7" s="66"/>
      <c r="F7" s="66"/>
      <c r="G7" s="66"/>
      <c r="H7" s="66" t="str">
        <f>IF(O4=1,Q2,IF(O4=2,Q2,IF(O4=3,Q2,"")))</f>
        <v/>
      </c>
      <c r="I7" s="66"/>
      <c r="J7" s="66"/>
      <c r="K7" s="66"/>
      <c r="L7" s="66"/>
      <c r="M7" s="66"/>
      <c r="N7" s="66"/>
      <c r="O7" s="10" t="s">
        <v>395</v>
      </c>
    </row>
    <row r="8" spans="1:17" x14ac:dyDescent="0.25">
      <c r="D8" s="31" t="str">
        <f>IF(O4=1,O6,IF(O4=2,O6,IF(O4=3,O6,"")))</f>
        <v/>
      </c>
      <c r="K8" s="31" t="str">
        <f>IF(O4=1,P6,IF(O4=2,P6,IF(O4=3,P6,"")))</f>
        <v/>
      </c>
      <c r="O8" s="10" t="s">
        <v>396</v>
      </c>
    </row>
    <row r="9" spans="1:17" x14ac:dyDescent="0.25">
      <c r="D9" s="31" t="str">
        <f>IF(O4=1,Q2,IF(O4=2,Q2,IF(O4=3,Q2,"")))</f>
        <v/>
      </c>
      <c r="K9" s="31" t="str">
        <f>IF(O4=1,Q2,IF(O4=2,Q2,IF(O4=3,Q2,"")))</f>
        <v/>
      </c>
      <c r="O9" s="10" t="s">
        <v>397</v>
      </c>
    </row>
    <row r="10" spans="1:17" x14ac:dyDescent="0.25">
      <c r="A10" s="66" t="str">
        <f>IF(O4=1,O7,IF(O4=2,O9,IF(O4=3,O9,"")))</f>
        <v/>
      </c>
      <c r="B10" s="66"/>
      <c r="C10" s="66"/>
      <c r="D10" s="66"/>
      <c r="E10" s="66"/>
      <c r="F10" s="66"/>
      <c r="G10" s="66"/>
      <c r="H10" s="66" t="str">
        <f>IF(O4=1,O8,IF(O4=2,O12,IF(O4=3,O17,"")))</f>
        <v/>
      </c>
      <c r="I10" s="66"/>
      <c r="J10" s="66"/>
      <c r="K10" s="66"/>
      <c r="L10" s="66"/>
      <c r="M10" s="66"/>
      <c r="N10" s="66"/>
      <c r="O10" s="10" t="s">
        <v>398</v>
      </c>
    </row>
    <row r="11" spans="1:17" x14ac:dyDescent="0.25">
      <c r="H11" s="66" t="str">
        <f>IF(O4=1,Q2,IF(O4=2,Q2,IF(O4=3,Q2,"")))</f>
        <v/>
      </c>
      <c r="I11" s="66"/>
      <c r="J11" s="66"/>
      <c r="L11" s="66" t="str">
        <f>IF(O4=1,Q2,IF(O4=2,Q2,IF(O4=3,Q2,"")))</f>
        <v/>
      </c>
      <c r="M11" s="66"/>
      <c r="N11" s="66"/>
      <c r="O11" s="10" t="s">
        <v>399</v>
      </c>
    </row>
    <row r="12" spans="1:17" x14ac:dyDescent="0.25">
      <c r="I12" s="31" t="str">
        <f>IF(O4=1,O6,IF(O4=2,O6,IF(O4=3,O6,"")))</f>
        <v/>
      </c>
      <c r="M12" s="31" t="str">
        <f>IF(O4=1,P6,IF(O4=2,P6,IF(O4=3,P6,"")))</f>
        <v/>
      </c>
      <c r="O12" s="10" t="s">
        <v>400</v>
      </c>
    </row>
    <row r="13" spans="1:17" x14ac:dyDescent="0.25">
      <c r="I13" s="31" t="str">
        <f>IF(O4=1,Q2,IF(O4=2,Q2,IF(O4=3,Q2,"")))</f>
        <v/>
      </c>
      <c r="M13" s="31" t="str">
        <f>IF(O4=1,Q2,IF(O4=2,Q2,IF(O4=3,Q2,"")))</f>
        <v/>
      </c>
      <c r="O13" s="10" t="s">
        <v>401</v>
      </c>
    </row>
    <row r="14" spans="1:17" x14ac:dyDescent="0.25">
      <c r="H14" s="106" t="str">
        <f>IF(O4=1,O9,IF(O4=2,O9,IF(O4=3,O9,"")))</f>
        <v/>
      </c>
      <c r="I14" s="106"/>
      <c r="J14" s="106"/>
      <c r="L14" s="106" t="str">
        <f>IF(O4=1,O10,IF(O4=2,O13,IF(O4=3,O18,"")))</f>
        <v/>
      </c>
      <c r="M14" s="106"/>
      <c r="N14" s="106"/>
      <c r="O14" s="10" t="s">
        <v>403</v>
      </c>
    </row>
    <row r="15" spans="1:17" x14ac:dyDescent="0.25">
      <c r="H15" s="106"/>
      <c r="I15" s="106"/>
      <c r="J15" s="106"/>
      <c r="L15" s="106"/>
      <c r="M15" s="106"/>
      <c r="N15" s="106"/>
      <c r="O15" s="10" t="s">
        <v>404</v>
      </c>
    </row>
    <row r="16" spans="1:17" x14ac:dyDescent="0.25">
      <c r="K16" s="112" t="str">
        <f>IF(O4=2,Q2,IF(O4=3,Q2,""))</f>
        <v/>
      </c>
      <c r="L16" s="112"/>
      <c r="M16" s="112"/>
      <c r="N16" s="112"/>
      <c r="O16" s="10" t="s">
        <v>405</v>
      </c>
    </row>
    <row r="17" spans="3:15" x14ac:dyDescent="0.25">
      <c r="K17" s="112" t="str">
        <f>IF(O4=2,Q2,IF(O4=3,Q2,""))</f>
        <v/>
      </c>
      <c r="N17" s="31" t="str">
        <f>IF(O4=2,Q2,IF(O4=3,Q2,""))</f>
        <v/>
      </c>
      <c r="O17" s="10" t="s">
        <v>406</v>
      </c>
    </row>
    <row r="18" spans="3:15" x14ac:dyDescent="0.25">
      <c r="K18" s="112"/>
      <c r="N18" s="31" t="str">
        <f>IF(O4=2,O6,IF(O4=3,P6,""))</f>
        <v/>
      </c>
      <c r="O18" s="10" t="s">
        <v>407</v>
      </c>
    </row>
    <row r="19" spans="3:15" x14ac:dyDescent="0.25">
      <c r="K19" s="112"/>
      <c r="N19" s="31" t="str">
        <f>IF(O4=2,Q2,IF(O4=3,Q2,""))</f>
        <v/>
      </c>
      <c r="O19" s="10" t="s">
        <v>408</v>
      </c>
    </row>
    <row r="20" spans="3:15" x14ac:dyDescent="0.25">
      <c r="J20" s="41" t="str">
        <f>IF(O4=2,Q2,IF(O4=3,Q2,""))</f>
        <v/>
      </c>
      <c r="K20" s="112"/>
      <c r="L20" s="118" t="str">
        <f>IF(O4=2,O14,IF(O4=3,O19,""))</f>
        <v/>
      </c>
      <c r="M20" s="118"/>
      <c r="N20" s="118"/>
    </row>
    <row r="21" spans="3:15" x14ac:dyDescent="0.25">
      <c r="J21" s="31" t="str">
        <f>IF(O4=2,Q2,IF(O4=3,Q2,""))</f>
        <v/>
      </c>
      <c r="L21" s="118"/>
      <c r="M21" s="118"/>
      <c r="N21" s="118"/>
      <c r="O21" s="10" t="s">
        <v>402</v>
      </c>
    </row>
    <row r="22" spans="3:15" x14ac:dyDescent="0.25">
      <c r="J22" s="31" t="str">
        <f>IF(O4=2,P6,IF(O4=3,O6,""))</f>
        <v/>
      </c>
      <c r="L22" s="118"/>
      <c r="M22" s="118"/>
      <c r="N22" s="118"/>
    </row>
    <row r="23" spans="3:15" x14ac:dyDescent="0.25">
      <c r="J23" s="31" t="str">
        <f>IF(O4=2,Q2,IF(O4=3,Q2,""))</f>
        <v/>
      </c>
    </row>
    <row r="24" spans="3:15" ht="15" customHeight="1" x14ac:dyDescent="0.25">
      <c r="D24" s="118" t="str">
        <f>IF(O4=2,O15,IF(O4=3,O9,""))</f>
        <v/>
      </c>
      <c r="E24" s="118"/>
      <c r="F24" s="118"/>
      <c r="G24" s="118"/>
      <c r="H24" s="118"/>
      <c r="I24" s="118"/>
      <c r="J24" s="118"/>
    </row>
    <row r="25" spans="3:15" x14ac:dyDescent="0.25">
      <c r="D25" s="118"/>
      <c r="E25" s="118"/>
      <c r="F25" s="118"/>
      <c r="G25" s="118"/>
      <c r="H25" s="118"/>
      <c r="I25" s="118"/>
      <c r="J25" s="118"/>
    </row>
    <row r="26" spans="3:15" x14ac:dyDescent="0.25">
      <c r="D26" s="112" t="str">
        <f>IF(O4=2,Q2,"")</f>
        <v/>
      </c>
      <c r="E26" s="112"/>
      <c r="F26" s="112"/>
      <c r="G26" s="112"/>
      <c r="H26" s="112"/>
      <c r="I26" s="112"/>
      <c r="J26" s="112"/>
    </row>
    <row r="27" spans="3:15" x14ac:dyDescent="0.25">
      <c r="D27" s="31" t="str">
        <f>IF(O4=2,Q2,"")</f>
        <v/>
      </c>
      <c r="E27" s="31"/>
      <c r="I27" s="31"/>
      <c r="J27" s="31" t="str">
        <f>IF(O4=2,Q2,"")</f>
        <v/>
      </c>
    </row>
    <row r="28" spans="3:15" x14ac:dyDescent="0.25">
      <c r="D28" s="31" t="str">
        <f>IF(O4=2,O6,"")</f>
        <v/>
      </c>
      <c r="E28" s="31"/>
      <c r="I28" s="31"/>
      <c r="J28" s="31" t="str">
        <f>IF(O4=2,P6,"")</f>
        <v/>
      </c>
    </row>
    <row r="29" spans="3:15" x14ac:dyDescent="0.25">
      <c r="D29" s="31" t="str">
        <f>IF(O4=2,Q2,"")</f>
        <v/>
      </c>
      <c r="E29" s="31"/>
      <c r="I29" s="31"/>
      <c r="J29" s="31" t="str">
        <f>IF(O4=2,Q2,"")</f>
        <v/>
      </c>
    </row>
    <row r="30" spans="3:15" x14ac:dyDescent="0.25">
      <c r="C30" s="106" t="str">
        <f>IF(O4=2,O9,"")</f>
        <v/>
      </c>
      <c r="D30" s="106"/>
      <c r="E30" s="106"/>
      <c r="I30" s="106" t="str">
        <f>IF(O4=2,O10,"")</f>
        <v/>
      </c>
      <c r="J30" s="106"/>
      <c r="K30" s="106"/>
    </row>
    <row r="31" spans="3:15" x14ac:dyDescent="0.25">
      <c r="C31" s="106"/>
      <c r="D31" s="106"/>
      <c r="E31" s="106"/>
      <c r="I31" s="106"/>
      <c r="J31" s="106"/>
      <c r="K31" s="106"/>
    </row>
    <row r="34" spans="1:15" x14ac:dyDescent="0.25">
      <c r="A34" s="4" t="str">
        <f>IF(O4=1,"გადაუდებელი ქირურგია: 24 საათში; სასწრაფო ქირურგია: 3-5 დღეში; სასწრაფო-დაყოვნებული ქირურგია: ჰოსპიტალიზაციის პერიოდში",IF(O4=2,"გადაუდებელი ქირურგია: 24 საათში; სასწრაფო ქირურგია: 3-5 დღეში; სასწრაფო-დაყოვნებული ქირურგია: ჰოსპიტალიზაციის პერიოდში",IF(O4=3,"გადაუდებელი ქირურგია: 24 საათში; სასწრაფო ქირურგია: 3-5 დღეში; სასწრაფო-დაყოვნებული ქირურგია: ჰოსპიტალიზაციის პერიოდში","")))</f>
        <v/>
      </c>
    </row>
    <row r="35" spans="1:15" x14ac:dyDescent="0.25">
      <c r="O35" s="10" t="s">
        <v>412</v>
      </c>
    </row>
    <row r="36" spans="1:15" x14ac:dyDescent="0.25">
      <c r="A36" s="119" t="str">
        <f>IF(O4=1,O35,IF(O4=2,O38,IF(O4=3,O43,"")))</f>
        <v/>
      </c>
      <c r="B36" s="119"/>
      <c r="C36" s="119"/>
      <c r="D36" s="119"/>
      <c r="E36" s="119"/>
      <c r="F36" s="119"/>
      <c r="G36" s="119"/>
      <c r="H36" s="119"/>
      <c r="I36" s="119"/>
      <c r="J36" s="119"/>
      <c r="K36" s="119"/>
      <c r="L36" s="119"/>
      <c r="M36" s="119"/>
      <c r="N36" s="119"/>
      <c r="O36" s="10" t="s">
        <v>410</v>
      </c>
    </row>
    <row r="37" spans="1:15" x14ac:dyDescent="0.25">
      <c r="A37" s="103" t="str">
        <f>IF(O4=1,O36,IF(O4=2,O39,IF(O4=3,O44,"")))</f>
        <v/>
      </c>
      <c r="B37" s="103"/>
      <c r="C37" s="103"/>
      <c r="D37" s="103"/>
      <c r="E37" s="103"/>
      <c r="F37" s="103"/>
      <c r="G37" s="103"/>
      <c r="H37" s="103"/>
      <c r="I37" s="103"/>
      <c r="J37" s="103"/>
      <c r="K37" s="103"/>
      <c r="L37" s="103"/>
      <c r="M37" s="103"/>
      <c r="N37" s="103"/>
      <c r="O37" s="10" t="s">
        <v>411</v>
      </c>
    </row>
    <row r="38" spans="1:15" x14ac:dyDescent="0.25">
      <c r="A38" s="103"/>
      <c r="B38" s="103"/>
      <c r="C38" s="103"/>
      <c r="D38" s="103"/>
      <c r="E38" s="103"/>
      <c r="F38" s="103"/>
      <c r="G38" s="103"/>
      <c r="H38" s="103"/>
      <c r="I38" s="103"/>
      <c r="J38" s="103"/>
      <c r="K38" s="103"/>
      <c r="L38" s="103"/>
      <c r="M38" s="103"/>
      <c r="N38" s="103"/>
      <c r="O38" s="10" t="s">
        <v>413</v>
      </c>
    </row>
    <row r="39" spans="1:15" x14ac:dyDescent="0.25">
      <c r="A39" s="103" t="str">
        <f>IF(O4=1,O37,IF(O4=2,O40,IF(O4=3,O45,"")))</f>
        <v/>
      </c>
      <c r="B39" s="103"/>
      <c r="C39" s="103"/>
      <c r="D39" s="103"/>
      <c r="E39" s="103"/>
      <c r="F39" s="103"/>
      <c r="G39" s="103"/>
      <c r="H39" s="103"/>
      <c r="I39" s="103"/>
      <c r="J39" s="103"/>
      <c r="K39" s="103"/>
      <c r="L39" s="103"/>
      <c r="M39" s="103"/>
      <c r="N39" s="103"/>
      <c r="O39" s="10" t="s">
        <v>414</v>
      </c>
    </row>
    <row r="40" spans="1:15" x14ac:dyDescent="0.25">
      <c r="A40" s="103"/>
      <c r="B40" s="103"/>
      <c r="C40" s="103"/>
      <c r="D40" s="103"/>
      <c r="E40" s="103"/>
      <c r="F40" s="103"/>
      <c r="G40" s="103"/>
      <c r="H40" s="103"/>
      <c r="I40" s="103"/>
      <c r="J40" s="103"/>
      <c r="K40" s="103"/>
      <c r="L40" s="103"/>
      <c r="M40" s="103"/>
      <c r="N40" s="103"/>
      <c r="O40" s="10" t="s">
        <v>415</v>
      </c>
    </row>
    <row r="41" spans="1:15" x14ac:dyDescent="0.25">
      <c r="A41" s="103" t="str">
        <f>IF(O4=2,O41,IF(O4=3,O46,""))</f>
        <v/>
      </c>
      <c r="B41" s="103"/>
      <c r="C41" s="103"/>
      <c r="D41" s="103"/>
      <c r="E41" s="103"/>
      <c r="F41" s="103"/>
      <c r="G41" s="103"/>
      <c r="H41" s="103"/>
      <c r="I41" s="103"/>
      <c r="J41" s="103"/>
      <c r="K41" s="103"/>
      <c r="L41" s="103"/>
      <c r="M41" s="103"/>
      <c r="N41" s="103"/>
      <c r="O41" s="10" t="s">
        <v>416</v>
      </c>
    </row>
    <row r="42" spans="1:15" x14ac:dyDescent="0.25">
      <c r="A42" s="103"/>
      <c r="B42" s="103"/>
      <c r="C42" s="103"/>
      <c r="D42" s="103"/>
      <c r="E42" s="103"/>
      <c r="F42" s="103"/>
      <c r="G42" s="103"/>
      <c r="H42" s="103"/>
      <c r="I42" s="103"/>
      <c r="J42" s="103"/>
      <c r="K42" s="103"/>
      <c r="L42" s="103"/>
      <c r="M42" s="103"/>
      <c r="N42" s="103"/>
      <c r="O42" s="10" t="s">
        <v>417</v>
      </c>
    </row>
    <row r="43" spans="1:15" x14ac:dyDescent="0.25">
      <c r="A43" s="103" t="str">
        <f>IF(O4=2,O42,"")</f>
        <v/>
      </c>
      <c r="B43" s="103"/>
      <c r="C43" s="103"/>
      <c r="D43" s="103"/>
      <c r="E43" s="103"/>
      <c r="F43" s="103"/>
      <c r="G43" s="103"/>
      <c r="H43" s="103"/>
      <c r="I43" s="103"/>
      <c r="J43" s="103"/>
      <c r="K43" s="103"/>
      <c r="L43" s="103"/>
      <c r="M43" s="103"/>
      <c r="N43" s="103"/>
      <c r="O43" s="10" t="s">
        <v>418</v>
      </c>
    </row>
    <row r="44" spans="1:15" x14ac:dyDescent="0.25">
      <c r="A44" s="103"/>
      <c r="B44" s="103"/>
      <c r="C44" s="103"/>
      <c r="D44" s="103"/>
      <c r="E44" s="103"/>
      <c r="F44" s="103"/>
      <c r="G44" s="103"/>
      <c r="H44" s="103"/>
      <c r="I44" s="103"/>
      <c r="J44" s="103"/>
      <c r="K44" s="103"/>
      <c r="L44" s="103"/>
      <c r="M44" s="103"/>
      <c r="N44" s="103"/>
      <c r="O44" s="10" t="s">
        <v>419</v>
      </c>
    </row>
    <row r="45" spans="1:15" x14ac:dyDescent="0.25">
      <c r="O45" s="10" t="s">
        <v>420</v>
      </c>
    </row>
    <row r="46" spans="1:15" x14ac:dyDescent="0.25">
      <c r="O46" s="10" t="s">
        <v>421</v>
      </c>
    </row>
  </sheetData>
  <sheetProtection algorithmName="SHA-512" hashValue="GkvshjkoUqQjkuXUD3OlbdYZBl4mBPaKOg3FrHvOEPXNy8/Vjg7lPM/TZ+nahTEWIsxTAyZk03I62ZTuRsr2BA==" saltValue="SP6XDu6Ksu7c0S8hpLjcTw==" spinCount="100000" sheet="1" objects="1" scenarios="1"/>
  <mergeCells count="22">
    <mergeCell ref="A39:N40"/>
    <mergeCell ref="A36:N36"/>
    <mergeCell ref="A41:N42"/>
    <mergeCell ref="A43:N44"/>
    <mergeCell ref="C30:E31"/>
    <mergeCell ref="I30:K31"/>
    <mergeCell ref="A37:N38"/>
    <mergeCell ref="D24:J25"/>
    <mergeCell ref="D26:J26"/>
    <mergeCell ref="A1:N2"/>
    <mergeCell ref="K16:N16"/>
    <mergeCell ref="L20:N22"/>
    <mergeCell ref="K17:K20"/>
    <mergeCell ref="H11:J11"/>
    <mergeCell ref="L11:N11"/>
    <mergeCell ref="H14:J15"/>
    <mergeCell ref="L14:N15"/>
    <mergeCell ref="A6:N6"/>
    <mergeCell ref="A7:G7"/>
    <mergeCell ref="H7:N7"/>
    <mergeCell ref="A10:G10"/>
    <mergeCell ref="H10:N10"/>
  </mergeCells>
  <conditionalFormatting sqref="A6:N6">
    <cfRule type="notContainsBlanks" dxfId="12" priority="7">
      <formula>LEN(TRIM(A6))&gt;0</formula>
    </cfRule>
  </conditionalFormatting>
  <conditionalFormatting sqref="A36:N36">
    <cfRule type="notContainsBlanks" dxfId="11" priority="1">
      <formula>LEN(TRIM(A36))&gt;0</formula>
    </cfRule>
  </conditionalFormatting>
  <conditionalFormatting sqref="D26:J26">
    <cfRule type="notContainsBlanks" dxfId="10" priority="2">
      <formula>LEN(TRIM(D26))&gt;0</formula>
    </cfRule>
  </conditionalFormatting>
  <conditionalFormatting sqref="H10:N10">
    <cfRule type="notContainsBlanks" dxfId="9" priority="6">
      <formula>LEN(TRIM(H10))&gt;0</formula>
    </cfRule>
  </conditionalFormatting>
  <conditionalFormatting sqref="J20">
    <cfRule type="notContainsBlanks" dxfId="8" priority="3">
      <formula>LEN(TRIM(J20))&gt;0</formula>
    </cfRule>
  </conditionalFormatting>
  <conditionalFormatting sqref="K17:K20">
    <cfRule type="notContainsBlanks" dxfId="7" priority="4">
      <formula>LEN(TRIM(K17))&gt;0</formula>
    </cfRule>
  </conditionalFormatting>
  <conditionalFormatting sqref="K16:N16">
    <cfRule type="notContainsBlanks" dxfId="6" priority="5">
      <formula>LEN(TRIM(K16))&gt;0</formula>
    </cfRule>
  </conditionalFormatting>
  <hyperlinks>
    <hyperlink ref="A1:N2" location="Main!A1" display="ზოგადი პრევენციული ღონისძიებები" xr:uid="{9DC72F2E-6478-430B-959B-0B16FD2CAF80}"/>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4819" r:id="rId3" name="Option Button 3">
              <controlPr defaultSize="0" autoFill="0" autoLine="0" autoPict="0">
                <anchor moveWithCells="1">
                  <from>
                    <xdr:col>2</xdr:col>
                    <xdr:colOff>104775</xdr:colOff>
                    <xdr:row>2</xdr:row>
                    <xdr:rowOff>171450</xdr:rowOff>
                  </from>
                  <to>
                    <xdr:col>3</xdr:col>
                    <xdr:colOff>447675</xdr:colOff>
                    <xdr:row>4</xdr:row>
                    <xdr:rowOff>0</xdr:rowOff>
                  </to>
                </anchor>
              </controlPr>
            </control>
          </mc:Choice>
        </mc:AlternateContent>
        <mc:AlternateContent xmlns:mc="http://schemas.openxmlformats.org/markup-compatibility/2006">
          <mc:Choice Requires="x14">
            <control shapeId="34820" r:id="rId4" name="Option Button 4">
              <controlPr defaultSize="0" autoFill="0" autoLine="0" autoPict="0">
                <anchor moveWithCells="1">
                  <from>
                    <xdr:col>5</xdr:col>
                    <xdr:colOff>276225</xdr:colOff>
                    <xdr:row>2</xdr:row>
                    <xdr:rowOff>180975</xdr:rowOff>
                  </from>
                  <to>
                    <xdr:col>7</xdr:col>
                    <xdr:colOff>676275</xdr:colOff>
                    <xdr:row>4</xdr:row>
                    <xdr:rowOff>38100</xdr:rowOff>
                  </to>
                </anchor>
              </controlPr>
            </control>
          </mc:Choice>
        </mc:AlternateContent>
        <mc:AlternateContent xmlns:mc="http://schemas.openxmlformats.org/markup-compatibility/2006">
          <mc:Choice Requires="x14">
            <control shapeId="34821" r:id="rId5" name="Option Button 5">
              <controlPr defaultSize="0" autoFill="0" autoLine="0" autoPict="0">
                <anchor moveWithCells="1">
                  <from>
                    <xdr:col>8</xdr:col>
                    <xdr:colOff>666750</xdr:colOff>
                    <xdr:row>2</xdr:row>
                    <xdr:rowOff>171450</xdr:rowOff>
                  </from>
                  <to>
                    <xdr:col>12</xdr:col>
                    <xdr:colOff>457200</xdr:colOff>
                    <xdr:row>4</xdr:row>
                    <xdr:rowOff>28575</xdr:rowOff>
                  </to>
                </anchor>
              </controlPr>
            </control>
          </mc:Choice>
        </mc:AlternateContent>
        <mc:AlternateContent xmlns:mc="http://schemas.openxmlformats.org/markup-compatibility/2006">
          <mc:Choice Requires="x14">
            <control shapeId="34822" r:id="rId6" name="Option Button 6">
              <controlPr defaultSize="0" autoFill="0" autoLine="0" autoPict="0">
                <anchor moveWithCells="1">
                  <from>
                    <xdr:col>13</xdr:col>
                    <xdr:colOff>371475</xdr:colOff>
                    <xdr:row>0</xdr:row>
                    <xdr:rowOff>76200</xdr:rowOff>
                  </from>
                  <to>
                    <xdr:col>13</xdr:col>
                    <xdr:colOff>647700</xdr:colOff>
                    <xdr:row>1</xdr:row>
                    <xdr:rowOff>104775</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8AA3F-51A3-4220-8EF8-0131EE6F7684}">
  <dimension ref="A1:U23"/>
  <sheetViews>
    <sheetView workbookViewId="0">
      <selection activeCell="S41" sqref="S41"/>
    </sheetView>
  </sheetViews>
  <sheetFormatPr defaultRowHeight="15" x14ac:dyDescent="0.25"/>
  <cols>
    <col min="1" max="14" width="9" style="4"/>
    <col min="15" max="15" width="9" style="10"/>
    <col min="16" max="20" width="9" style="27"/>
    <col min="21" max="21" width="9" style="10"/>
    <col min="22" max="16384" width="9" style="4"/>
  </cols>
  <sheetData>
    <row r="1" spans="1:14" x14ac:dyDescent="0.25">
      <c r="A1" s="60" t="s">
        <v>422</v>
      </c>
      <c r="B1" s="60"/>
      <c r="C1" s="60"/>
      <c r="D1" s="60"/>
      <c r="E1" s="60"/>
      <c r="F1" s="60"/>
      <c r="G1" s="60"/>
      <c r="H1" s="60"/>
      <c r="I1" s="60"/>
      <c r="J1" s="60"/>
      <c r="K1" s="60"/>
      <c r="L1" s="60"/>
      <c r="M1" s="60"/>
      <c r="N1" s="60"/>
    </row>
    <row r="2" spans="1:14" x14ac:dyDescent="0.25">
      <c r="A2" s="60"/>
      <c r="B2" s="60"/>
      <c r="C2" s="60"/>
      <c r="D2" s="60"/>
      <c r="E2" s="60"/>
      <c r="F2" s="60"/>
      <c r="G2" s="60"/>
      <c r="H2" s="60"/>
      <c r="I2" s="60"/>
      <c r="J2" s="60"/>
      <c r="K2" s="60"/>
      <c r="L2" s="60"/>
      <c r="M2" s="60"/>
      <c r="N2" s="60"/>
    </row>
    <row r="4" spans="1:14" x14ac:dyDescent="0.25">
      <c r="A4" s="89" t="s">
        <v>424</v>
      </c>
      <c r="B4" s="89"/>
      <c r="C4" s="89"/>
      <c r="D4" s="89"/>
      <c r="E4" s="89"/>
      <c r="F4" s="89"/>
      <c r="G4" s="89"/>
      <c r="H4" s="89"/>
      <c r="I4" s="89"/>
      <c r="J4" s="89"/>
      <c r="K4" s="89"/>
      <c r="L4" s="89"/>
      <c r="M4" s="89"/>
      <c r="N4" s="89"/>
    </row>
    <row r="5" spans="1:14" x14ac:dyDescent="0.25">
      <c r="A5" s="88" t="s">
        <v>425</v>
      </c>
      <c r="B5" s="88"/>
      <c r="C5" s="88"/>
      <c r="D5" s="88"/>
      <c r="E5" s="88"/>
      <c r="F5" s="88"/>
      <c r="G5" s="88"/>
      <c r="H5" s="88"/>
      <c r="I5" s="88"/>
      <c r="J5" s="88"/>
      <c r="K5" s="88"/>
      <c r="L5" s="88"/>
      <c r="M5" s="88"/>
      <c r="N5" s="88"/>
    </row>
    <row r="6" spans="1:14" x14ac:dyDescent="0.25">
      <c r="A6" s="81" t="s">
        <v>426</v>
      </c>
      <c r="B6" s="81"/>
      <c r="C6" s="81"/>
      <c r="D6" s="81"/>
      <c r="E6" s="81"/>
      <c r="F6" s="81"/>
      <c r="G6" s="81"/>
      <c r="H6" s="81"/>
      <c r="I6" s="81"/>
      <c r="J6" s="81"/>
      <c r="K6" s="81"/>
      <c r="L6" s="81"/>
      <c r="M6" s="81"/>
      <c r="N6" s="81"/>
    </row>
    <row r="7" spans="1:14" x14ac:dyDescent="0.25">
      <c r="A7" s="81"/>
      <c r="B7" s="81"/>
      <c r="C7" s="81"/>
      <c r="D7" s="81"/>
      <c r="E7" s="81"/>
      <c r="F7" s="81"/>
      <c r="G7" s="81"/>
      <c r="H7" s="81"/>
      <c r="I7" s="81"/>
      <c r="J7" s="81"/>
      <c r="K7" s="81"/>
      <c r="L7" s="81"/>
      <c r="M7" s="81"/>
      <c r="N7" s="81"/>
    </row>
    <row r="8" spans="1:14" x14ac:dyDescent="0.25">
      <c r="A8" s="81" t="s">
        <v>427</v>
      </c>
      <c r="B8" s="81"/>
      <c r="C8" s="81"/>
      <c r="D8" s="81"/>
      <c r="E8" s="81"/>
      <c r="F8" s="81"/>
      <c r="G8" s="81"/>
      <c r="H8" s="81"/>
      <c r="I8" s="81"/>
      <c r="J8" s="81"/>
      <c r="K8" s="81"/>
      <c r="L8" s="81"/>
      <c r="M8" s="81"/>
      <c r="N8" s="81"/>
    </row>
    <row r="9" spans="1:14" x14ac:dyDescent="0.25">
      <c r="A9" s="81"/>
      <c r="B9" s="81"/>
      <c r="C9" s="81"/>
      <c r="D9" s="81"/>
      <c r="E9" s="81"/>
      <c r="F9" s="81"/>
      <c r="G9" s="81"/>
      <c r="H9" s="81"/>
      <c r="I9" s="81"/>
      <c r="J9" s="81"/>
      <c r="K9" s="81"/>
      <c r="L9" s="81"/>
      <c r="M9" s="81"/>
      <c r="N9" s="81"/>
    </row>
    <row r="10" spans="1:14" x14ac:dyDescent="0.25">
      <c r="A10" s="88" t="s">
        <v>428</v>
      </c>
      <c r="B10" s="88"/>
      <c r="C10" s="88"/>
      <c r="D10" s="88"/>
      <c r="E10" s="88"/>
      <c r="F10" s="88"/>
      <c r="G10" s="88"/>
      <c r="H10" s="88"/>
      <c r="I10" s="88"/>
      <c r="J10" s="88"/>
      <c r="K10" s="88"/>
      <c r="L10" s="88"/>
      <c r="M10" s="88"/>
      <c r="N10" s="88"/>
    </row>
    <row r="11" spans="1:14" x14ac:dyDescent="0.25">
      <c r="A11" s="120" t="s">
        <v>429</v>
      </c>
      <c r="B11" s="120"/>
      <c r="C11" s="120"/>
      <c r="D11" s="120"/>
      <c r="E11" s="120"/>
      <c r="F11" s="120"/>
      <c r="G11" s="120"/>
      <c r="H11" s="120"/>
      <c r="I11" s="120"/>
      <c r="J11" s="120"/>
      <c r="K11" s="120"/>
      <c r="L11" s="120"/>
      <c r="M11" s="120"/>
      <c r="N11" s="120"/>
    </row>
    <row r="13" spans="1:14" x14ac:dyDescent="0.25">
      <c r="A13" s="89" t="s">
        <v>430</v>
      </c>
      <c r="B13" s="89"/>
      <c r="C13" s="89"/>
      <c r="D13" s="89"/>
      <c r="E13" s="89"/>
      <c r="F13" s="89"/>
      <c r="G13" s="89"/>
      <c r="H13" s="89"/>
      <c r="I13" s="89"/>
      <c r="J13" s="89"/>
      <c r="K13" s="89"/>
      <c r="L13" s="89"/>
      <c r="M13" s="89"/>
      <c r="N13" s="89"/>
    </row>
    <row r="14" spans="1:14" x14ac:dyDescent="0.25">
      <c r="A14" s="81" t="s">
        <v>433</v>
      </c>
      <c r="B14" s="81"/>
      <c r="C14" s="81"/>
      <c r="D14" s="81"/>
      <c r="E14" s="81"/>
      <c r="F14" s="81"/>
      <c r="G14" s="81"/>
      <c r="H14" s="81"/>
      <c r="I14" s="81"/>
      <c r="J14" s="81"/>
      <c r="K14" s="81"/>
      <c r="L14" s="81"/>
      <c r="M14" s="81"/>
      <c r="N14" s="81"/>
    </row>
    <row r="15" spans="1:14" x14ac:dyDescent="0.25">
      <c r="A15" s="81"/>
      <c r="B15" s="81"/>
      <c r="C15" s="81"/>
      <c r="D15" s="81"/>
      <c r="E15" s="81"/>
      <c r="F15" s="81"/>
      <c r="G15" s="81"/>
      <c r="H15" s="81"/>
      <c r="I15" s="81"/>
      <c r="J15" s="81"/>
      <c r="K15" s="81"/>
      <c r="L15" s="81"/>
      <c r="M15" s="81"/>
      <c r="N15" s="81"/>
    </row>
    <row r="16" spans="1:14" x14ac:dyDescent="0.25">
      <c r="A16" s="81"/>
      <c r="B16" s="81"/>
      <c r="C16" s="81"/>
      <c r="D16" s="81"/>
      <c r="E16" s="81"/>
      <c r="F16" s="81"/>
      <c r="G16" s="81"/>
      <c r="H16" s="81"/>
      <c r="I16" s="81"/>
      <c r="J16" s="81"/>
      <c r="K16" s="81"/>
      <c r="L16" s="81"/>
      <c r="M16" s="81"/>
      <c r="N16" s="81"/>
    </row>
    <row r="18" spans="1:14" x14ac:dyDescent="0.25">
      <c r="A18" s="89" t="s">
        <v>432</v>
      </c>
      <c r="B18" s="89"/>
      <c r="C18" s="89"/>
      <c r="D18" s="89"/>
      <c r="E18" s="89"/>
      <c r="F18" s="89"/>
      <c r="G18" s="89"/>
      <c r="H18" s="89"/>
      <c r="I18" s="89"/>
      <c r="J18" s="89"/>
      <c r="K18" s="89"/>
      <c r="L18" s="89"/>
      <c r="M18" s="89"/>
      <c r="N18" s="89"/>
    </row>
    <row r="19" spans="1:14" x14ac:dyDescent="0.25">
      <c r="A19" s="90" t="s">
        <v>436</v>
      </c>
      <c r="B19" s="91"/>
      <c r="C19" s="91"/>
      <c r="D19" s="91"/>
      <c r="E19" s="91"/>
      <c r="F19" s="91"/>
      <c r="G19" s="91"/>
      <c r="H19" s="91"/>
      <c r="I19" s="91"/>
      <c r="J19" s="91"/>
      <c r="K19" s="91"/>
      <c r="L19" s="91"/>
      <c r="M19" s="91"/>
      <c r="N19" s="92"/>
    </row>
    <row r="20" spans="1:14" x14ac:dyDescent="0.25">
      <c r="A20" s="81" t="s">
        <v>434</v>
      </c>
      <c r="B20" s="81"/>
      <c r="C20" s="81"/>
      <c r="D20" s="81"/>
      <c r="E20" s="81"/>
      <c r="F20" s="81"/>
      <c r="G20" s="81"/>
      <c r="H20" s="81"/>
      <c r="I20" s="81"/>
      <c r="J20" s="81"/>
      <c r="K20" s="81"/>
      <c r="L20" s="81"/>
      <c r="M20" s="81"/>
      <c r="N20" s="81"/>
    </row>
    <row r="21" spans="1:14" x14ac:dyDescent="0.25">
      <c r="A21" s="81"/>
      <c r="B21" s="81"/>
      <c r="C21" s="81"/>
      <c r="D21" s="81"/>
      <c r="E21" s="81"/>
      <c r="F21" s="81"/>
      <c r="G21" s="81"/>
      <c r="H21" s="81"/>
      <c r="I21" s="81"/>
      <c r="J21" s="81"/>
      <c r="K21" s="81"/>
      <c r="L21" s="81"/>
      <c r="M21" s="81"/>
      <c r="N21" s="81"/>
    </row>
    <row r="22" spans="1:14" x14ac:dyDescent="0.25">
      <c r="A22" s="81" t="s">
        <v>435</v>
      </c>
      <c r="B22" s="81"/>
      <c r="C22" s="81"/>
      <c r="D22" s="81"/>
      <c r="E22" s="81"/>
      <c r="F22" s="81"/>
      <c r="G22" s="81"/>
      <c r="H22" s="81"/>
      <c r="I22" s="81"/>
      <c r="J22" s="81"/>
      <c r="K22" s="81"/>
      <c r="L22" s="81"/>
      <c r="M22" s="81"/>
      <c r="N22" s="81"/>
    </row>
    <row r="23" spans="1:14" x14ac:dyDescent="0.25">
      <c r="A23" s="81"/>
      <c r="B23" s="81"/>
      <c r="C23" s="81"/>
      <c r="D23" s="81"/>
      <c r="E23" s="81"/>
      <c r="F23" s="81"/>
      <c r="G23" s="81"/>
      <c r="H23" s="81"/>
      <c r="I23" s="81"/>
      <c r="J23" s="81"/>
      <c r="K23" s="81"/>
      <c r="L23" s="81"/>
      <c r="M23" s="81"/>
      <c r="N23" s="81"/>
    </row>
  </sheetData>
  <sheetProtection algorithmName="SHA-512" hashValue="JMRtnJYFQ/4buUWmucA6gHkFHI940MTFC9ItMQGmO5hocu9akLSh59JiWZsjWLTCtDc7j8o7VrNlnSRgCrXWzA==" saltValue="+w4Alb1P6rVnE45HAZzhpQ==" spinCount="100000" sheet="1" objects="1" scenarios="1"/>
  <mergeCells count="13">
    <mergeCell ref="A22:N23"/>
    <mergeCell ref="A10:N10"/>
    <mergeCell ref="A13:N13"/>
    <mergeCell ref="A4:N4"/>
    <mergeCell ref="A5:N5"/>
    <mergeCell ref="A6:N7"/>
    <mergeCell ref="A8:N9"/>
    <mergeCell ref="A11:N11"/>
    <mergeCell ref="A1:N2"/>
    <mergeCell ref="A19:N19"/>
    <mergeCell ref="A14:N16"/>
    <mergeCell ref="A18:N18"/>
    <mergeCell ref="A20:N21"/>
  </mergeCells>
  <hyperlinks>
    <hyperlink ref="A1:N2" location="Main!A1" display="ზოგადი პრევენციული ღონისძიებები" xr:uid="{8B57B945-39CA-400C-A7FC-5B381A0633E6}"/>
  </hyperlinks>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DFA02-FFDE-4C21-902B-697AC49D6B3F}">
  <dimension ref="A1:U25"/>
  <sheetViews>
    <sheetView workbookViewId="0">
      <selection sqref="A1:XFD1048576"/>
    </sheetView>
  </sheetViews>
  <sheetFormatPr defaultRowHeight="15" x14ac:dyDescent="0.25"/>
  <cols>
    <col min="1" max="14" width="9" style="4"/>
    <col min="15" max="15" width="9" style="10"/>
    <col min="16" max="20" width="9" style="27"/>
    <col min="21" max="21" width="9" style="10"/>
    <col min="22" max="16384" width="9" style="4"/>
  </cols>
  <sheetData>
    <row r="1" spans="1:14" x14ac:dyDescent="0.25">
      <c r="A1" s="60" t="s">
        <v>439</v>
      </c>
      <c r="B1" s="60"/>
      <c r="C1" s="60"/>
      <c r="D1" s="60"/>
      <c r="E1" s="60"/>
      <c r="F1" s="60"/>
      <c r="G1" s="60"/>
      <c r="H1" s="60"/>
      <c r="I1" s="60"/>
      <c r="J1" s="60"/>
      <c r="K1" s="60"/>
      <c r="L1" s="60"/>
      <c r="M1" s="60"/>
      <c r="N1" s="60"/>
    </row>
    <row r="2" spans="1:14" x14ac:dyDescent="0.25">
      <c r="A2" s="60"/>
      <c r="B2" s="60"/>
      <c r="C2" s="60"/>
      <c r="D2" s="60"/>
      <c r="E2" s="60"/>
      <c r="F2" s="60"/>
      <c r="G2" s="60"/>
      <c r="H2" s="60"/>
      <c r="I2" s="60"/>
      <c r="J2" s="60"/>
      <c r="K2" s="60"/>
      <c r="L2" s="60"/>
      <c r="M2" s="60"/>
      <c r="N2" s="60"/>
    </row>
    <row r="4" spans="1:14" ht="15" customHeight="1" x14ac:dyDescent="0.25">
      <c r="A4" s="81" t="s">
        <v>440</v>
      </c>
      <c r="B4" s="81"/>
      <c r="C4" s="81"/>
      <c r="D4" s="81"/>
      <c r="E4" s="81"/>
      <c r="F4" s="81"/>
      <c r="G4" s="81"/>
      <c r="H4" s="81"/>
      <c r="I4" s="81"/>
      <c r="J4" s="81"/>
      <c r="K4" s="81"/>
      <c r="L4" s="81"/>
      <c r="M4" s="81"/>
      <c r="N4" s="81"/>
    </row>
    <row r="5" spans="1:14" x14ac:dyDescent="0.25">
      <c r="A5" s="81"/>
      <c r="B5" s="81"/>
      <c r="C5" s="81"/>
      <c r="D5" s="81"/>
      <c r="E5" s="81"/>
      <c r="F5" s="81"/>
      <c r="G5" s="81"/>
      <c r="H5" s="81"/>
      <c r="I5" s="81"/>
      <c r="J5" s="81"/>
      <c r="K5" s="81"/>
      <c r="L5" s="81"/>
      <c r="M5" s="81"/>
      <c r="N5" s="81"/>
    </row>
    <row r="6" spans="1:14" x14ac:dyDescent="0.25">
      <c r="A6" s="81"/>
      <c r="B6" s="81"/>
      <c r="C6" s="81"/>
      <c r="D6" s="81"/>
      <c r="E6" s="81"/>
      <c r="F6" s="81"/>
      <c r="G6" s="81"/>
      <c r="H6" s="81"/>
      <c r="I6" s="81"/>
      <c r="J6" s="81"/>
      <c r="K6" s="81"/>
      <c r="L6" s="81"/>
      <c r="M6" s="81"/>
      <c r="N6" s="81"/>
    </row>
    <row r="7" spans="1:14" x14ac:dyDescent="0.25">
      <c r="A7" s="81" t="s">
        <v>441</v>
      </c>
      <c r="B7" s="81"/>
      <c r="C7" s="81"/>
      <c r="D7" s="81"/>
      <c r="E7" s="81"/>
      <c r="F7" s="81"/>
      <c r="G7" s="81"/>
      <c r="H7" s="81"/>
      <c r="I7" s="81"/>
      <c r="J7" s="81"/>
      <c r="K7" s="81"/>
      <c r="L7" s="81"/>
      <c r="M7" s="81"/>
      <c r="N7" s="81"/>
    </row>
    <row r="8" spans="1:14" x14ac:dyDescent="0.25">
      <c r="A8" s="81"/>
      <c r="B8" s="81"/>
      <c r="C8" s="81"/>
      <c r="D8" s="81"/>
      <c r="E8" s="81"/>
      <c r="F8" s="81"/>
      <c r="G8" s="81"/>
      <c r="H8" s="81"/>
      <c r="I8" s="81"/>
      <c r="J8" s="81"/>
      <c r="K8" s="81"/>
      <c r="L8" s="81"/>
      <c r="M8" s="81"/>
      <c r="N8" s="81"/>
    </row>
    <row r="9" spans="1:14" x14ac:dyDescent="0.25">
      <c r="A9" s="81" t="s">
        <v>442</v>
      </c>
      <c r="B9" s="81"/>
      <c r="C9" s="81"/>
      <c r="D9" s="81"/>
      <c r="E9" s="81"/>
      <c r="F9" s="81"/>
      <c r="G9" s="81"/>
      <c r="H9" s="81"/>
      <c r="I9" s="81"/>
      <c r="J9" s="81"/>
      <c r="K9" s="81"/>
      <c r="L9" s="81"/>
      <c r="M9" s="81"/>
      <c r="N9" s="81"/>
    </row>
    <row r="10" spans="1:14" x14ac:dyDescent="0.25">
      <c r="A10" s="81"/>
      <c r="B10" s="81"/>
      <c r="C10" s="81"/>
      <c r="D10" s="81"/>
      <c r="E10" s="81"/>
      <c r="F10" s="81"/>
      <c r="G10" s="81"/>
      <c r="H10" s="81"/>
      <c r="I10" s="81"/>
      <c r="J10" s="81"/>
      <c r="K10" s="81"/>
      <c r="L10" s="81"/>
      <c r="M10" s="81"/>
      <c r="N10" s="81"/>
    </row>
    <row r="11" spans="1:14" x14ac:dyDescent="0.25">
      <c r="A11" s="81" t="s">
        <v>443</v>
      </c>
      <c r="B11" s="81"/>
      <c r="C11" s="81"/>
      <c r="D11" s="81"/>
      <c r="E11" s="81"/>
      <c r="F11" s="81"/>
      <c r="G11" s="81"/>
      <c r="H11" s="81"/>
      <c r="I11" s="81"/>
      <c r="J11" s="81"/>
      <c r="K11" s="81"/>
      <c r="L11" s="81"/>
      <c r="M11" s="81"/>
      <c r="N11" s="81"/>
    </row>
    <row r="12" spans="1:14" x14ac:dyDescent="0.25">
      <c r="A12" s="81"/>
      <c r="B12" s="81"/>
      <c r="C12" s="81"/>
      <c r="D12" s="81"/>
      <c r="E12" s="81"/>
      <c r="F12" s="81"/>
      <c r="G12" s="81"/>
      <c r="H12" s="81"/>
      <c r="I12" s="81"/>
      <c r="J12" s="81"/>
      <c r="K12" s="81"/>
      <c r="L12" s="81"/>
      <c r="M12" s="81"/>
      <c r="N12" s="81"/>
    </row>
    <row r="14" spans="1:14" x14ac:dyDescent="0.25">
      <c r="A14" s="60" t="s">
        <v>444</v>
      </c>
      <c r="B14" s="60"/>
      <c r="C14" s="60"/>
      <c r="D14" s="60"/>
      <c r="E14" s="60"/>
      <c r="F14" s="60"/>
      <c r="G14" s="60"/>
      <c r="H14" s="60"/>
      <c r="I14" s="60"/>
      <c r="J14" s="60"/>
      <c r="K14" s="60"/>
      <c r="L14" s="60"/>
      <c r="M14" s="60"/>
      <c r="N14" s="60"/>
    </row>
    <row r="15" spans="1:14" x14ac:dyDescent="0.25">
      <c r="A15" s="60"/>
      <c r="B15" s="60"/>
      <c r="C15" s="60"/>
      <c r="D15" s="60"/>
      <c r="E15" s="60"/>
      <c r="F15" s="60"/>
      <c r="G15" s="60"/>
      <c r="H15" s="60"/>
      <c r="I15" s="60"/>
      <c r="J15" s="60"/>
      <c r="K15" s="60"/>
      <c r="L15" s="60"/>
      <c r="M15" s="60"/>
      <c r="N15" s="60"/>
    </row>
    <row r="17" spans="1:14" x14ac:dyDescent="0.25">
      <c r="A17" s="89" t="s">
        <v>445</v>
      </c>
      <c r="B17" s="89"/>
      <c r="C17" s="89"/>
      <c r="D17" s="89"/>
      <c r="E17" s="89"/>
      <c r="F17" s="89"/>
      <c r="G17" s="89"/>
      <c r="H17" s="89"/>
      <c r="I17" s="89"/>
      <c r="J17" s="89"/>
      <c r="K17" s="89"/>
      <c r="L17" s="89"/>
      <c r="M17" s="89"/>
      <c r="N17" s="89"/>
    </row>
    <row r="18" spans="1:14" x14ac:dyDescent="0.25">
      <c r="A18" s="88" t="s">
        <v>446</v>
      </c>
      <c r="B18" s="88"/>
      <c r="C18" s="88"/>
      <c r="D18" s="88"/>
      <c r="E18" s="88"/>
      <c r="F18" s="88"/>
      <c r="G18" s="88"/>
      <c r="H18" s="88"/>
      <c r="I18" s="88"/>
      <c r="J18" s="88"/>
      <c r="K18" s="88"/>
      <c r="L18" s="88"/>
      <c r="M18" s="88"/>
      <c r="N18" s="88"/>
    </row>
    <row r="19" spans="1:14" x14ac:dyDescent="0.25">
      <c r="A19" s="88" t="s">
        <v>447</v>
      </c>
      <c r="B19" s="88"/>
      <c r="C19" s="88"/>
      <c r="D19" s="88"/>
      <c r="E19" s="88"/>
      <c r="F19" s="88"/>
      <c r="G19" s="88"/>
      <c r="H19" s="88"/>
      <c r="I19" s="88"/>
      <c r="J19" s="88"/>
      <c r="K19" s="88"/>
      <c r="L19" s="88"/>
      <c r="M19" s="88"/>
      <c r="N19" s="88"/>
    </row>
    <row r="20" spans="1:14" x14ac:dyDescent="0.25">
      <c r="A20" s="88" t="s">
        <v>448</v>
      </c>
      <c r="B20" s="88"/>
      <c r="C20" s="88"/>
      <c r="D20" s="88"/>
      <c r="E20" s="88"/>
      <c r="F20" s="88"/>
      <c r="G20" s="88"/>
      <c r="H20" s="88"/>
      <c r="I20" s="88"/>
      <c r="J20" s="88"/>
      <c r="K20" s="88"/>
      <c r="L20" s="88"/>
      <c r="M20" s="88"/>
      <c r="N20" s="88"/>
    </row>
    <row r="21" spans="1:14" x14ac:dyDescent="0.25">
      <c r="A21" s="88" t="s">
        <v>449</v>
      </c>
      <c r="B21" s="88"/>
      <c r="C21" s="88"/>
      <c r="D21" s="88"/>
      <c r="E21" s="88"/>
      <c r="F21" s="88"/>
      <c r="G21" s="88"/>
      <c r="H21" s="88"/>
      <c r="I21" s="88"/>
      <c r="J21" s="88"/>
      <c r="K21" s="88"/>
      <c r="L21" s="88"/>
      <c r="M21" s="88"/>
      <c r="N21" s="88"/>
    </row>
    <row r="22" spans="1:14" x14ac:dyDescent="0.25">
      <c r="A22" s="88" t="s">
        <v>450</v>
      </c>
      <c r="B22" s="88"/>
      <c r="C22" s="88"/>
      <c r="D22" s="88"/>
      <c r="E22" s="88"/>
      <c r="F22" s="88"/>
      <c r="G22" s="88"/>
      <c r="H22" s="88"/>
      <c r="I22" s="88"/>
      <c r="J22" s="88"/>
      <c r="K22" s="88"/>
      <c r="L22" s="88"/>
      <c r="M22" s="88"/>
      <c r="N22" s="88"/>
    </row>
    <row r="23" spans="1:14" x14ac:dyDescent="0.25">
      <c r="A23" s="88" t="s">
        <v>451</v>
      </c>
      <c r="B23" s="88"/>
      <c r="C23" s="88"/>
      <c r="D23" s="88"/>
      <c r="E23" s="88"/>
      <c r="F23" s="88"/>
      <c r="G23" s="88"/>
      <c r="H23" s="88"/>
      <c r="I23" s="88"/>
      <c r="J23" s="88"/>
      <c r="K23" s="88"/>
      <c r="L23" s="88"/>
      <c r="M23" s="88"/>
      <c r="N23" s="88"/>
    </row>
    <row r="24" spans="1:14" x14ac:dyDescent="0.25">
      <c r="A24" s="88" t="s">
        <v>452</v>
      </c>
      <c r="B24" s="88"/>
      <c r="C24" s="88"/>
      <c r="D24" s="88"/>
      <c r="E24" s="88"/>
      <c r="F24" s="88"/>
      <c r="G24" s="88"/>
      <c r="H24" s="88"/>
      <c r="I24" s="88"/>
      <c r="J24" s="88"/>
      <c r="K24" s="88"/>
      <c r="L24" s="88"/>
      <c r="M24" s="88"/>
      <c r="N24" s="88"/>
    </row>
    <row r="25" spans="1:14" x14ac:dyDescent="0.25">
      <c r="A25" s="88" t="s">
        <v>453</v>
      </c>
      <c r="B25" s="88"/>
      <c r="C25" s="88"/>
      <c r="D25" s="88"/>
      <c r="E25" s="88"/>
      <c r="F25" s="88"/>
      <c r="G25" s="88"/>
      <c r="H25" s="88"/>
      <c r="I25" s="88"/>
      <c r="J25" s="88"/>
      <c r="K25" s="88"/>
      <c r="L25" s="88"/>
      <c r="M25" s="88"/>
      <c r="N25" s="88"/>
    </row>
  </sheetData>
  <sheetProtection algorithmName="SHA-512" hashValue="+fuagi9ylqGOPlfeVqgdBt98hlUDD3vXb8qc/uQR3FEV+Poo+JJbugRaPjshKQKf6hSFCXBaZOY/4F2OS6WFAg==" saltValue="nqUUQDFb8+RyPb7bAMdcxQ==" spinCount="100000" sheet="1" objects="1" scenarios="1"/>
  <mergeCells count="15">
    <mergeCell ref="A24:N24"/>
    <mergeCell ref="A25:N25"/>
    <mergeCell ref="A4:N6"/>
    <mergeCell ref="A7:N8"/>
    <mergeCell ref="A9:N10"/>
    <mergeCell ref="A20:N20"/>
    <mergeCell ref="A21:N21"/>
    <mergeCell ref="A22:N22"/>
    <mergeCell ref="A23:N23"/>
    <mergeCell ref="A1:N2"/>
    <mergeCell ref="A18:N18"/>
    <mergeCell ref="A19:N19"/>
    <mergeCell ref="A11:N12"/>
    <mergeCell ref="A14:N15"/>
    <mergeCell ref="A17:N17"/>
  </mergeCells>
  <hyperlinks>
    <hyperlink ref="A1:N2" location="Main!A1" display="ზოგადი პრევენციული ღონისძიებები" xr:uid="{F3F7FE09-6109-41C8-849C-231DABB45706}"/>
    <hyperlink ref="A14:N15" location="Main!A1" display="ზოგადი პრევენციული ღონისძიებები" xr:uid="{5D1BB924-3383-4D71-AFDE-F2D1EF0DC2BD}"/>
  </hyperlinks>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D0E22-D066-45F2-8EE4-0DFE3F72DC5B}">
  <dimension ref="A1:Z31"/>
  <sheetViews>
    <sheetView workbookViewId="0">
      <selection activeCell="P15" sqref="P15"/>
    </sheetView>
  </sheetViews>
  <sheetFormatPr defaultRowHeight="15" x14ac:dyDescent="0.25"/>
  <cols>
    <col min="1" max="14" width="9" style="4"/>
    <col min="15" max="22" width="9" style="10"/>
    <col min="23" max="26" width="9" style="27"/>
    <col min="27" max="16384" width="9" style="4"/>
  </cols>
  <sheetData>
    <row r="1" spans="1:19" x14ac:dyDescent="0.25">
      <c r="A1" s="60" t="s">
        <v>468</v>
      </c>
      <c r="B1" s="60"/>
      <c r="C1" s="60"/>
      <c r="D1" s="60"/>
      <c r="E1" s="60"/>
      <c r="F1" s="60"/>
      <c r="G1" s="60"/>
      <c r="H1" s="60"/>
      <c r="I1" s="60"/>
      <c r="J1" s="60"/>
      <c r="K1" s="60"/>
      <c r="L1" s="60"/>
      <c r="M1" s="60"/>
      <c r="N1" s="60"/>
      <c r="Q1" s="10" t="s">
        <v>103</v>
      </c>
      <c r="R1" s="10" t="s">
        <v>393</v>
      </c>
      <c r="S1" s="10" t="s">
        <v>394</v>
      </c>
    </row>
    <row r="2" spans="1:19" x14ac:dyDescent="0.25">
      <c r="A2" s="60"/>
      <c r="B2" s="60"/>
      <c r="C2" s="60"/>
      <c r="D2" s="60"/>
      <c r="E2" s="60"/>
      <c r="F2" s="60"/>
      <c r="G2" s="60"/>
      <c r="H2" s="60"/>
      <c r="I2" s="60"/>
      <c r="J2" s="60"/>
      <c r="K2" s="60"/>
      <c r="L2" s="60"/>
      <c r="M2" s="60"/>
      <c r="N2" s="60"/>
      <c r="O2" s="11">
        <v>3</v>
      </c>
    </row>
    <row r="4" spans="1:19" x14ac:dyDescent="0.25">
      <c r="A4" s="66" t="str">
        <f>O4</f>
        <v>ცნობიერების მკვეთრი დათრგუნვა (Glasgow Coma Scale =/&lt;4 ან NIHSS.18)</v>
      </c>
      <c r="B4" s="66"/>
      <c r="C4" s="66"/>
      <c r="D4" s="66"/>
      <c r="E4" s="66"/>
      <c r="F4" s="66"/>
      <c r="G4" s="66"/>
      <c r="H4" s="66"/>
      <c r="I4" s="66"/>
      <c r="J4" s="66"/>
      <c r="K4" s="66"/>
      <c r="L4" s="66"/>
      <c r="M4" s="66"/>
      <c r="N4" s="66"/>
      <c r="O4" s="10" t="s">
        <v>456</v>
      </c>
    </row>
    <row r="5" spans="1:19" x14ac:dyDescent="0.25">
      <c r="A5" s="66" t="str">
        <f>IF(O2=1,Q1,IF(O2=2,Q1,""))</f>
        <v/>
      </c>
      <c r="B5" s="66"/>
      <c r="C5" s="66"/>
      <c r="D5" s="66"/>
      <c r="E5" s="66"/>
      <c r="F5" s="66"/>
      <c r="G5" s="66"/>
      <c r="H5" s="66"/>
      <c r="I5" s="66"/>
      <c r="J5" s="66"/>
      <c r="K5" s="66"/>
      <c r="L5" s="66"/>
      <c r="M5" s="66"/>
      <c r="N5" s="66"/>
      <c r="O5" s="10" t="s">
        <v>457</v>
      </c>
    </row>
    <row r="6" spans="1:19" x14ac:dyDescent="0.25">
      <c r="A6" s="66" t="str">
        <f>IF(O2=1,O5,IF(O2=2,O6,""))</f>
        <v/>
      </c>
      <c r="B6" s="66"/>
      <c r="C6" s="66"/>
      <c r="D6" s="66"/>
      <c r="E6" s="66"/>
      <c r="F6" s="66"/>
      <c r="G6" s="66"/>
      <c r="H6" s="66"/>
      <c r="I6" s="66"/>
      <c r="J6" s="66"/>
      <c r="K6" s="66"/>
      <c r="L6" s="66"/>
      <c r="M6" s="66"/>
      <c r="N6" s="66"/>
      <c r="O6" s="10" t="s">
        <v>458</v>
      </c>
    </row>
    <row r="7" spans="1:19" x14ac:dyDescent="0.25">
      <c r="A7" s="121" t="str">
        <f>IF(O2=2,Q1,"")</f>
        <v/>
      </c>
      <c r="B7" s="121"/>
      <c r="C7" s="121"/>
      <c r="D7" s="121"/>
      <c r="E7" s="121"/>
      <c r="F7" s="121"/>
      <c r="G7" s="121"/>
      <c r="H7" s="121" t="str">
        <f>IF(O2=2,Q1,"")</f>
        <v/>
      </c>
      <c r="I7" s="121"/>
      <c r="J7" s="121"/>
      <c r="K7" s="121"/>
      <c r="L7" s="121"/>
      <c r="M7" s="121"/>
      <c r="N7" s="121"/>
      <c r="O7" s="10" t="s">
        <v>459</v>
      </c>
    </row>
    <row r="8" spans="1:19" x14ac:dyDescent="0.25">
      <c r="D8" s="31" t="str">
        <f>IF(O2=2,"კი","")</f>
        <v/>
      </c>
      <c r="K8" s="31" t="str">
        <f>IF(O2=2,"არა","")</f>
        <v/>
      </c>
      <c r="O8" s="10" t="s">
        <v>395</v>
      </c>
    </row>
    <row r="9" spans="1:19" x14ac:dyDescent="0.25">
      <c r="D9" s="31" t="str">
        <f>IF(O2=2,Q1,"")</f>
        <v/>
      </c>
      <c r="K9" s="31" t="str">
        <f>IF(O2=2,Q1,"")</f>
        <v/>
      </c>
      <c r="O9" s="10" t="s">
        <v>460</v>
      </c>
    </row>
    <row r="10" spans="1:19" x14ac:dyDescent="0.25">
      <c r="A10" s="66" t="str">
        <f>IF(O2=2,O7,"")</f>
        <v/>
      </c>
      <c r="B10" s="66"/>
      <c r="C10" s="66"/>
      <c r="D10" s="66"/>
      <c r="E10" s="66"/>
      <c r="F10" s="66"/>
      <c r="G10" s="66"/>
      <c r="H10" s="106" t="str">
        <f>IF(O2=2,O5,"")</f>
        <v/>
      </c>
      <c r="I10" s="106"/>
      <c r="J10" s="106"/>
      <c r="K10" s="106"/>
      <c r="L10" s="106"/>
      <c r="M10" s="106"/>
      <c r="N10" s="106"/>
      <c r="O10" s="10" t="s">
        <v>461</v>
      </c>
    </row>
    <row r="11" spans="1:19" x14ac:dyDescent="0.25">
      <c r="A11" s="66" t="str">
        <f>IF(O2=2,Q1,"")</f>
        <v/>
      </c>
      <c r="B11" s="66"/>
      <c r="C11" s="66"/>
      <c r="E11" s="66" t="str">
        <f>IF(O2=2,Q1,"")</f>
        <v/>
      </c>
      <c r="F11" s="66"/>
      <c r="G11" s="66"/>
      <c r="O11" s="10" t="s">
        <v>462</v>
      </c>
    </row>
    <row r="12" spans="1:19" x14ac:dyDescent="0.25">
      <c r="A12" s="31"/>
      <c r="B12" s="31" t="str">
        <f>IF(O2=2,R1,"")</f>
        <v/>
      </c>
      <c r="C12" s="31"/>
      <c r="D12" s="31"/>
      <c r="E12" s="31"/>
      <c r="F12" s="31" t="str">
        <f>IF(O2=2,S1,"")</f>
        <v/>
      </c>
      <c r="O12" s="10" t="s">
        <v>463</v>
      </c>
    </row>
    <row r="13" spans="1:19" x14ac:dyDescent="0.25">
      <c r="A13" s="31"/>
      <c r="B13" s="31" t="str">
        <f>IF(O2=2,Q1,"")</f>
        <v/>
      </c>
      <c r="C13" s="31"/>
      <c r="D13" s="31"/>
      <c r="E13" s="31"/>
      <c r="F13" s="31" t="str">
        <f>IF(O2=2,Q1,"")</f>
        <v/>
      </c>
      <c r="O13" s="10" t="s">
        <v>464</v>
      </c>
    </row>
    <row r="14" spans="1:19" ht="15" customHeight="1" x14ac:dyDescent="0.25">
      <c r="A14" s="106" t="str">
        <f>IF(O2=2,O8,"")</f>
        <v/>
      </c>
      <c r="B14" s="106"/>
      <c r="C14" s="106"/>
      <c r="D14" s="106" t="str">
        <f>IF(O2=2,O9,"")</f>
        <v/>
      </c>
      <c r="E14" s="106"/>
      <c r="F14" s="106"/>
      <c r="G14" s="106"/>
      <c r="O14" s="10" t="s">
        <v>465</v>
      </c>
    </row>
    <row r="15" spans="1:19" x14ac:dyDescent="0.25">
      <c r="A15" s="106"/>
      <c r="B15" s="106"/>
      <c r="C15" s="106"/>
      <c r="D15" s="106"/>
      <c r="E15" s="106"/>
      <c r="F15" s="106"/>
      <c r="G15" s="106"/>
      <c r="O15" s="10" t="s">
        <v>466</v>
      </c>
    </row>
    <row r="16" spans="1:19" x14ac:dyDescent="0.25">
      <c r="D16" s="106"/>
      <c r="E16" s="106"/>
      <c r="F16" s="106"/>
      <c r="G16" s="106"/>
      <c r="O16" s="10" t="s">
        <v>467</v>
      </c>
    </row>
    <row r="17" spans="2:13" x14ac:dyDescent="0.25">
      <c r="D17" s="4" t="str">
        <f>IF(O2=2,Q1,"")</f>
        <v/>
      </c>
      <c r="G17" s="55" t="str">
        <f>IF(O2=2,Q1,"")</f>
        <v/>
      </c>
    </row>
    <row r="18" spans="2:13" x14ac:dyDescent="0.25">
      <c r="D18" s="4" t="str">
        <f>IF(O2=2,S1,"")</f>
        <v/>
      </c>
      <c r="G18" s="55" t="str">
        <f>IF(O2=2,R1,"")</f>
        <v/>
      </c>
    </row>
    <row r="19" spans="2:13" x14ac:dyDescent="0.25">
      <c r="D19" s="4" t="str">
        <f>IF(O2=2,Q1,"")</f>
        <v/>
      </c>
      <c r="G19" s="55" t="str">
        <f>IF(O2=2,Q1,"")</f>
        <v/>
      </c>
    </row>
    <row r="20" spans="2:13" x14ac:dyDescent="0.25">
      <c r="B20" s="106" t="str">
        <f>IF(O2=2,O10,"")</f>
        <v/>
      </c>
      <c r="C20" s="106"/>
      <c r="D20" s="106"/>
      <c r="E20" s="106"/>
      <c r="F20" s="106" t="str">
        <f>IF(O2=2,O11,"")</f>
        <v/>
      </c>
      <c r="G20" s="106"/>
      <c r="H20" s="106"/>
      <c r="I20" s="106"/>
    </row>
    <row r="21" spans="2:13" x14ac:dyDescent="0.25">
      <c r="B21" s="106"/>
      <c r="C21" s="106"/>
      <c r="D21" s="106"/>
      <c r="E21" s="106"/>
      <c r="F21" s="4" t="str">
        <f>IF(O2=2,Q1,"")</f>
        <v/>
      </c>
      <c r="I21" s="55" t="str">
        <f>IF(O2=2,Q1,"")</f>
        <v/>
      </c>
    </row>
    <row r="22" spans="2:13" x14ac:dyDescent="0.25">
      <c r="E22" s="66" t="str">
        <f>IF(O2=2,O12,"")</f>
        <v/>
      </c>
      <c r="F22" s="66"/>
      <c r="I22" s="66" t="str">
        <f>IF(O2=2,O13,"")</f>
        <v/>
      </c>
      <c r="J22" s="66"/>
    </row>
    <row r="23" spans="2:13" x14ac:dyDescent="0.25">
      <c r="E23" s="66" t="str">
        <f>IF(O2=2,Q1,"")</f>
        <v/>
      </c>
      <c r="F23" s="66"/>
      <c r="I23" s="66" t="str">
        <f>IF(O2=2,Q1,"")</f>
        <v/>
      </c>
      <c r="J23" s="66"/>
    </row>
    <row r="24" spans="2:13" x14ac:dyDescent="0.25">
      <c r="E24" s="106" t="str">
        <f>IF(O2=2,O14,"")</f>
        <v/>
      </c>
      <c r="F24" s="106"/>
      <c r="H24" s="106" t="str">
        <f>IF(O2=2,O15,"")</f>
        <v/>
      </c>
      <c r="I24" s="106"/>
      <c r="J24" s="106"/>
      <c r="K24" s="106"/>
    </row>
    <row r="25" spans="2:13" x14ac:dyDescent="0.25">
      <c r="E25" s="33"/>
      <c r="F25" s="33"/>
      <c r="H25" s="106"/>
      <c r="I25" s="106"/>
      <c r="J25" s="106"/>
      <c r="K25" s="106"/>
    </row>
    <row r="26" spans="2:13" x14ac:dyDescent="0.25">
      <c r="H26" s="4" t="str">
        <f>IF(O2=2,Q1,"")</f>
        <v/>
      </c>
      <c r="K26" s="55" t="str">
        <f>IF(O2=2,Q1,"")</f>
        <v/>
      </c>
    </row>
    <row r="27" spans="2:13" x14ac:dyDescent="0.25">
      <c r="H27" s="4" t="str">
        <f>IF(O2=2,R1,"")</f>
        <v/>
      </c>
      <c r="K27" s="55" t="str">
        <f>IF(O2=2,S1,"")</f>
        <v/>
      </c>
    </row>
    <row r="28" spans="2:13" x14ac:dyDescent="0.25">
      <c r="H28" s="4" t="str">
        <f>IF(O2=2,Q1,"")</f>
        <v/>
      </c>
      <c r="K28" s="55" t="str">
        <f>IF(O2=2,Q1,"")</f>
        <v/>
      </c>
    </row>
    <row r="29" spans="2:13" x14ac:dyDescent="0.25">
      <c r="G29" s="66" t="str">
        <f>IF(O2=2,O14,"")</f>
        <v/>
      </c>
      <c r="H29" s="66"/>
      <c r="J29" s="106" t="str">
        <f>IF(O2=2,O16,"")</f>
        <v/>
      </c>
      <c r="K29" s="106"/>
      <c r="L29" s="106"/>
      <c r="M29" s="106"/>
    </row>
    <row r="30" spans="2:13" x14ac:dyDescent="0.25">
      <c r="J30" s="106"/>
      <c r="K30" s="106"/>
      <c r="L30" s="106"/>
      <c r="M30" s="106"/>
    </row>
    <row r="31" spans="2:13" x14ac:dyDescent="0.25">
      <c r="J31" s="106"/>
      <c r="K31" s="106"/>
      <c r="L31" s="106"/>
      <c r="M31" s="106"/>
    </row>
  </sheetData>
  <mergeCells count="22">
    <mergeCell ref="A1:N2"/>
    <mergeCell ref="H10:N10"/>
    <mergeCell ref="A10:G10"/>
    <mergeCell ref="A11:C11"/>
    <mergeCell ref="E11:G11"/>
    <mergeCell ref="A7:G7"/>
    <mergeCell ref="H7:N7"/>
    <mergeCell ref="A4:N4"/>
    <mergeCell ref="A5:N5"/>
    <mergeCell ref="A6:N6"/>
    <mergeCell ref="B20:E21"/>
    <mergeCell ref="F20:I20"/>
    <mergeCell ref="E22:F22"/>
    <mergeCell ref="I22:J22"/>
    <mergeCell ref="A14:C15"/>
    <mergeCell ref="D14:G16"/>
    <mergeCell ref="G29:H29"/>
    <mergeCell ref="J29:M31"/>
    <mergeCell ref="E23:F23"/>
    <mergeCell ref="I23:J23"/>
    <mergeCell ref="E24:F24"/>
    <mergeCell ref="H24:K25"/>
  </mergeCells>
  <conditionalFormatting sqref="A10:G10">
    <cfRule type="notContainsBlanks" dxfId="5" priority="4">
      <formula>LEN(TRIM(A10))&gt;0</formula>
    </cfRule>
  </conditionalFormatting>
  <conditionalFormatting sqref="A4:N4">
    <cfRule type="notContainsBlanks" dxfId="4" priority="6">
      <formula>LEN(TRIM(A4))&gt;0</formula>
    </cfRule>
  </conditionalFormatting>
  <conditionalFormatting sqref="A6:N6">
    <cfRule type="notContainsBlanks" dxfId="3" priority="5">
      <formula>LEN(TRIM(A6))&gt;0</formula>
    </cfRule>
  </conditionalFormatting>
  <conditionalFormatting sqref="D14:G16">
    <cfRule type="notContainsBlanks" dxfId="2" priority="3">
      <formula>LEN(TRIM(D14))&gt;0</formula>
    </cfRule>
  </conditionalFormatting>
  <conditionalFormatting sqref="F20:I20">
    <cfRule type="notContainsBlanks" dxfId="1" priority="2">
      <formula>LEN(TRIM(F20))&gt;0</formula>
    </cfRule>
  </conditionalFormatting>
  <conditionalFormatting sqref="H24:K25">
    <cfRule type="notContainsBlanks" dxfId="0" priority="1">
      <formula>LEN(TRIM(H24))&gt;0</formula>
    </cfRule>
  </conditionalFormatting>
  <hyperlinks>
    <hyperlink ref="A1:N2" location="Main!A1" display="ზოგადი პრევენციული ღონისძიებები" xr:uid="{83DB9E1D-5C8C-42C9-ADBF-95817BA60460}"/>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7105" r:id="rId3" name="Option Button 1">
              <controlPr defaultSize="0" autoFill="0" autoLine="0" autoPict="0">
                <anchor moveWithCells="1">
                  <from>
                    <xdr:col>10</xdr:col>
                    <xdr:colOff>514350</xdr:colOff>
                    <xdr:row>2</xdr:row>
                    <xdr:rowOff>180975</xdr:rowOff>
                  </from>
                  <to>
                    <xdr:col>12</xdr:col>
                    <xdr:colOff>171450</xdr:colOff>
                    <xdr:row>4</xdr:row>
                    <xdr:rowOff>9525</xdr:rowOff>
                  </to>
                </anchor>
              </controlPr>
            </control>
          </mc:Choice>
        </mc:AlternateContent>
        <mc:AlternateContent xmlns:mc="http://schemas.openxmlformats.org/markup-compatibility/2006">
          <mc:Choice Requires="x14">
            <control shapeId="47106" r:id="rId4" name="Option Button 2">
              <controlPr defaultSize="0" autoFill="0" autoLine="0" autoPict="0">
                <anchor moveWithCells="1">
                  <from>
                    <xdr:col>11</xdr:col>
                    <xdr:colOff>361950</xdr:colOff>
                    <xdr:row>2</xdr:row>
                    <xdr:rowOff>180975</xdr:rowOff>
                  </from>
                  <to>
                    <xdr:col>13</xdr:col>
                    <xdr:colOff>19050</xdr:colOff>
                    <xdr:row>4</xdr:row>
                    <xdr:rowOff>9525</xdr:rowOff>
                  </to>
                </anchor>
              </controlPr>
            </control>
          </mc:Choice>
        </mc:AlternateContent>
        <mc:AlternateContent xmlns:mc="http://schemas.openxmlformats.org/markup-compatibility/2006">
          <mc:Choice Requires="x14">
            <control shapeId="47107" r:id="rId5" name="Option Button 3">
              <controlPr defaultSize="0" autoFill="0" autoLine="0" autoPict="0">
                <anchor moveWithCells="1">
                  <from>
                    <xdr:col>13</xdr:col>
                    <xdr:colOff>266700</xdr:colOff>
                    <xdr:row>0</xdr:row>
                    <xdr:rowOff>76200</xdr:rowOff>
                  </from>
                  <to>
                    <xdr:col>13</xdr:col>
                    <xdr:colOff>628650</xdr:colOff>
                    <xdr:row>1</xdr:row>
                    <xdr:rowOff>133350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0979F-F7D7-44AE-A6E9-858B108CFF52}">
  <dimension ref="A1:U17"/>
  <sheetViews>
    <sheetView workbookViewId="0">
      <selection sqref="A1:N2"/>
    </sheetView>
  </sheetViews>
  <sheetFormatPr defaultRowHeight="15" x14ac:dyDescent="0.25"/>
  <cols>
    <col min="1" max="14" width="9" style="4"/>
    <col min="15" max="15" width="9" style="10"/>
    <col min="16" max="20" width="9" style="27"/>
    <col min="21" max="21" width="9" style="10"/>
    <col min="22" max="16384" width="9" style="4"/>
  </cols>
  <sheetData>
    <row r="1" spans="1:14" x14ac:dyDescent="0.25">
      <c r="A1" s="60" t="s">
        <v>469</v>
      </c>
      <c r="B1" s="60"/>
      <c r="C1" s="60"/>
      <c r="D1" s="60"/>
      <c r="E1" s="60"/>
      <c r="F1" s="60"/>
      <c r="G1" s="60"/>
      <c r="H1" s="60"/>
      <c r="I1" s="60"/>
      <c r="J1" s="60"/>
      <c r="K1" s="60"/>
      <c r="L1" s="60"/>
      <c r="M1" s="60"/>
      <c r="N1" s="60"/>
    </row>
    <row r="2" spans="1:14" x14ac:dyDescent="0.25">
      <c r="A2" s="60"/>
      <c r="B2" s="60"/>
      <c r="C2" s="60"/>
      <c r="D2" s="60"/>
      <c r="E2" s="60"/>
      <c r="F2" s="60"/>
      <c r="G2" s="60"/>
      <c r="H2" s="60"/>
      <c r="I2" s="60"/>
      <c r="J2" s="60"/>
      <c r="K2" s="60"/>
      <c r="L2" s="60"/>
      <c r="M2" s="60"/>
      <c r="N2" s="60"/>
    </row>
    <row r="4" spans="1:14" x14ac:dyDescent="0.25">
      <c r="A4" s="4" t="s">
        <v>471</v>
      </c>
    </row>
    <row r="5" spans="1:14" x14ac:dyDescent="0.25">
      <c r="A5" s="103" t="s">
        <v>472</v>
      </c>
      <c r="B5" s="103"/>
      <c r="C5" s="103"/>
      <c r="D5" s="103"/>
      <c r="E5" s="103"/>
      <c r="F5" s="103"/>
      <c r="G5" s="103"/>
      <c r="H5" s="103"/>
      <c r="I5" s="103"/>
      <c r="J5" s="103"/>
      <c r="K5" s="103"/>
      <c r="L5" s="103"/>
      <c r="M5" s="103"/>
      <c r="N5" s="103"/>
    </row>
    <row r="6" spans="1:14" x14ac:dyDescent="0.25">
      <c r="A6" s="103"/>
      <c r="B6" s="103"/>
      <c r="C6" s="103"/>
      <c r="D6" s="103"/>
      <c r="E6" s="103"/>
      <c r="F6" s="103"/>
      <c r="G6" s="103"/>
      <c r="H6" s="103"/>
      <c r="I6" s="103"/>
      <c r="J6" s="103"/>
      <c r="K6" s="103"/>
      <c r="L6" s="103"/>
      <c r="M6" s="103"/>
      <c r="N6" s="103"/>
    </row>
    <row r="7" spans="1:14" x14ac:dyDescent="0.25">
      <c r="A7" s="4" t="s">
        <v>473</v>
      </c>
    </row>
    <row r="8" spans="1:14" x14ac:dyDescent="0.25">
      <c r="A8" s="4" t="s">
        <v>474</v>
      </c>
    </row>
    <row r="9" spans="1:14" x14ac:dyDescent="0.25">
      <c r="A9" s="4" t="s">
        <v>475</v>
      </c>
    </row>
    <row r="10" spans="1:14" x14ac:dyDescent="0.25">
      <c r="A10" s="4" t="s">
        <v>476</v>
      </c>
    </row>
    <row r="11" spans="1:14" x14ac:dyDescent="0.25">
      <c r="A11" s="4" t="s">
        <v>477</v>
      </c>
    </row>
    <row r="12" spans="1:14" x14ac:dyDescent="0.25">
      <c r="A12" s="4" t="s">
        <v>478</v>
      </c>
    </row>
    <row r="13" spans="1:14" x14ac:dyDescent="0.25">
      <c r="A13" s="4" t="s">
        <v>479</v>
      </c>
    </row>
    <row r="14" spans="1:14" x14ac:dyDescent="0.25">
      <c r="A14" s="4" t="s">
        <v>480</v>
      </c>
    </row>
    <row r="15" spans="1:14" x14ac:dyDescent="0.25">
      <c r="A15" s="4" t="s">
        <v>481</v>
      </c>
    </row>
    <row r="16" spans="1:14" x14ac:dyDescent="0.25">
      <c r="A16" s="4" t="s">
        <v>482</v>
      </c>
    </row>
    <row r="17" spans="1:1" x14ac:dyDescent="0.25">
      <c r="A17" s="4" t="s">
        <v>483</v>
      </c>
    </row>
  </sheetData>
  <sheetProtection algorithmName="SHA-512" hashValue="9JgJw7J+w9HiOLtPe/Lryq2BoEQN1Kc/IAyiUc8xvkOH9tVUJucmoja5zQGMSOfEpqOIlmqyUj3b12fV0H9jKg==" saltValue="BCfEo6+mueYR2qwC1T95lw==" spinCount="100000" sheet="1" objects="1" scenarios="1"/>
  <mergeCells count="2">
    <mergeCell ref="A5:N6"/>
    <mergeCell ref="A1:N2"/>
  </mergeCells>
  <hyperlinks>
    <hyperlink ref="A1:N2" location="Main!A1" display="ზოგადი პრევენციული ღონისძიებები" xr:uid="{7C5BCAE3-6721-4676-B49B-BB25393842FC}"/>
  </hyperlinks>
  <pageMargins left="0.7" right="0.7" top="0.75" bottom="0.75" header="0.3" footer="0.3"/>
  <pageSetup paperSize="9" orientation="landscape" horizontalDpi="0"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D48BA-0AB8-406F-BD1C-A687AC548A53}">
  <dimension ref="A1:U19"/>
  <sheetViews>
    <sheetView workbookViewId="0">
      <selection activeCell="I25" sqref="I25"/>
    </sheetView>
  </sheetViews>
  <sheetFormatPr defaultRowHeight="15" x14ac:dyDescent="0.25"/>
  <cols>
    <col min="1" max="14" width="9" style="4"/>
    <col min="15" max="15" width="9" style="10"/>
    <col min="16" max="20" width="9" style="27"/>
    <col min="21" max="21" width="9" style="10"/>
    <col min="22" max="16384" width="9" style="4"/>
  </cols>
  <sheetData>
    <row r="1" spans="1:14" ht="15" customHeight="1" x14ac:dyDescent="0.25">
      <c r="A1" s="122" t="s">
        <v>498</v>
      </c>
      <c r="B1" s="122"/>
      <c r="C1" s="122"/>
      <c r="D1" s="122"/>
      <c r="E1" s="122"/>
      <c r="F1" s="122"/>
      <c r="G1" s="122"/>
      <c r="H1" s="122"/>
      <c r="I1" s="122"/>
      <c r="J1" s="122"/>
      <c r="K1" s="122"/>
      <c r="L1" s="122"/>
      <c r="M1" s="122"/>
      <c r="N1" s="122"/>
    </row>
    <row r="2" spans="1:14" ht="15" customHeight="1" x14ac:dyDescent="0.25">
      <c r="A2" s="122"/>
      <c r="B2" s="122"/>
      <c r="C2" s="122"/>
      <c r="D2" s="122"/>
      <c r="E2" s="122"/>
      <c r="F2" s="122"/>
      <c r="G2" s="122"/>
      <c r="H2" s="122"/>
      <c r="I2" s="122"/>
      <c r="J2" s="122"/>
      <c r="K2" s="122"/>
      <c r="L2" s="122"/>
      <c r="M2" s="122"/>
      <c r="N2" s="122"/>
    </row>
    <row r="3" spans="1:14" ht="18.75" customHeight="1" x14ac:dyDescent="0.25">
      <c r="A3" s="122"/>
      <c r="B3" s="122"/>
      <c r="C3" s="122"/>
      <c r="D3" s="122"/>
      <c r="E3" s="122"/>
      <c r="F3" s="122"/>
      <c r="G3" s="122"/>
      <c r="H3" s="122"/>
      <c r="I3" s="122"/>
      <c r="J3" s="122"/>
      <c r="K3" s="122"/>
      <c r="L3" s="122"/>
      <c r="M3" s="122"/>
      <c r="N3" s="122"/>
    </row>
    <row r="5" spans="1:14" ht="15" customHeight="1" x14ac:dyDescent="0.25">
      <c r="A5" s="81" t="s">
        <v>499</v>
      </c>
      <c r="B5" s="81"/>
      <c r="C5" s="81"/>
      <c r="D5" s="81"/>
      <c r="E5" s="81"/>
      <c r="F5" s="81"/>
      <c r="G5" s="81"/>
      <c r="H5" s="81"/>
      <c r="I5" s="81"/>
      <c r="J5" s="81"/>
      <c r="K5" s="81"/>
      <c r="L5" s="81"/>
      <c r="M5" s="81"/>
      <c r="N5" s="81"/>
    </row>
    <row r="6" spans="1:14" x14ac:dyDescent="0.25">
      <c r="A6" s="81"/>
      <c r="B6" s="81"/>
      <c r="C6" s="81"/>
      <c r="D6" s="81"/>
      <c r="E6" s="81"/>
      <c r="F6" s="81"/>
      <c r="G6" s="81"/>
      <c r="H6" s="81"/>
      <c r="I6" s="81"/>
      <c r="J6" s="81"/>
      <c r="K6" s="81"/>
      <c r="L6" s="81"/>
      <c r="M6" s="81"/>
      <c r="N6" s="81"/>
    </row>
    <row r="7" spans="1:14" ht="15" customHeight="1" x14ac:dyDescent="0.25">
      <c r="A7" s="82" t="s">
        <v>500</v>
      </c>
      <c r="B7" s="83"/>
      <c r="C7" s="83"/>
      <c r="D7" s="83"/>
      <c r="E7" s="83"/>
      <c r="F7" s="83"/>
      <c r="G7" s="83"/>
      <c r="H7" s="83"/>
      <c r="I7" s="83"/>
      <c r="J7" s="83"/>
      <c r="K7" s="83"/>
      <c r="L7" s="83"/>
      <c r="M7" s="83"/>
      <c r="N7" s="84"/>
    </row>
    <row r="8" spans="1:14" x14ac:dyDescent="0.25">
      <c r="A8" s="85"/>
      <c r="B8" s="86"/>
      <c r="C8" s="86"/>
      <c r="D8" s="86"/>
      <c r="E8" s="86"/>
      <c r="F8" s="86"/>
      <c r="G8" s="86"/>
      <c r="H8" s="86"/>
      <c r="I8" s="86"/>
      <c r="J8" s="86"/>
      <c r="K8" s="86"/>
      <c r="L8" s="86"/>
      <c r="M8" s="86"/>
      <c r="N8" s="87"/>
    </row>
    <row r="9" spans="1:14" x14ac:dyDescent="0.25">
      <c r="A9" s="81" t="s">
        <v>501</v>
      </c>
      <c r="B9" s="81"/>
      <c r="C9" s="81"/>
      <c r="D9" s="81"/>
      <c r="E9" s="81"/>
      <c r="F9" s="81"/>
      <c r="G9" s="81"/>
      <c r="H9" s="81"/>
      <c r="I9" s="81"/>
      <c r="J9" s="81"/>
      <c r="K9" s="81"/>
      <c r="L9" s="81"/>
      <c r="M9" s="81"/>
      <c r="N9" s="81"/>
    </row>
    <row r="10" spans="1:14" x14ac:dyDescent="0.25">
      <c r="A10" s="81"/>
      <c r="B10" s="81"/>
      <c r="C10" s="81"/>
      <c r="D10" s="81"/>
      <c r="E10" s="81"/>
      <c r="F10" s="81"/>
      <c r="G10" s="81"/>
      <c r="H10" s="81"/>
      <c r="I10" s="81"/>
      <c r="J10" s="81"/>
      <c r="K10" s="81"/>
      <c r="L10" s="81"/>
      <c r="M10" s="81"/>
      <c r="N10" s="81"/>
    </row>
    <row r="11" spans="1:14" x14ac:dyDescent="0.25">
      <c r="A11" s="81" t="s">
        <v>502</v>
      </c>
      <c r="B11" s="81"/>
      <c r="C11" s="81"/>
      <c r="D11" s="81"/>
      <c r="E11" s="81"/>
      <c r="F11" s="81"/>
      <c r="G11" s="81"/>
      <c r="H11" s="81"/>
      <c r="I11" s="81"/>
      <c r="J11" s="81"/>
      <c r="K11" s="81"/>
      <c r="L11" s="81"/>
      <c r="M11" s="81"/>
      <c r="N11" s="81"/>
    </row>
    <row r="12" spans="1:14" x14ac:dyDescent="0.25">
      <c r="A12" s="81"/>
      <c r="B12" s="81"/>
      <c r="C12" s="81"/>
      <c r="D12" s="81"/>
      <c r="E12" s="81"/>
      <c r="F12" s="81"/>
      <c r="G12" s="81"/>
      <c r="H12" s="81"/>
      <c r="I12" s="81"/>
      <c r="J12" s="81"/>
      <c r="K12" s="81"/>
      <c r="L12" s="81"/>
      <c r="M12" s="81"/>
      <c r="N12" s="81"/>
    </row>
    <row r="13" spans="1:14" x14ac:dyDescent="0.25">
      <c r="A13" s="88" t="s">
        <v>503</v>
      </c>
      <c r="B13" s="88"/>
      <c r="C13" s="88"/>
      <c r="D13" s="88"/>
      <c r="E13" s="88"/>
      <c r="F13" s="88"/>
      <c r="G13" s="88"/>
      <c r="H13" s="88"/>
      <c r="I13" s="88"/>
      <c r="J13" s="88"/>
      <c r="K13" s="88"/>
      <c r="L13" s="88"/>
      <c r="M13" s="88"/>
      <c r="N13" s="88"/>
    </row>
    <row r="14" spans="1:14" x14ac:dyDescent="0.25">
      <c r="A14" s="81" t="s">
        <v>504</v>
      </c>
      <c r="B14" s="81"/>
      <c r="C14" s="81"/>
      <c r="D14" s="81"/>
      <c r="E14" s="81"/>
      <c r="F14" s="81"/>
      <c r="G14" s="81"/>
      <c r="H14" s="81"/>
      <c r="I14" s="81"/>
      <c r="J14" s="81"/>
      <c r="K14" s="81"/>
      <c r="L14" s="81"/>
      <c r="M14" s="81"/>
      <c r="N14" s="81"/>
    </row>
    <row r="15" spans="1:14" x14ac:dyDescent="0.25">
      <c r="A15" s="81"/>
      <c r="B15" s="81"/>
      <c r="C15" s="81"/>
      <c r="D15" s="81"/>
      <c r="E15" s="81"/>
      <c r="F15" s="81"/>
      <c r="G15" s="81"/>
      <c r="H15" s="81"/>
      <c r="I15" s="81"/>
      <c r="J15" s="81"/>
      <c r="K15" s="81"/>
      <c r="L15" s="81"/>
      <c r="M15" s="81"/>
      <c r="N15" s="81"/>
    </row>
    <row r="16" spans="1:14" x14ac:dyDescent="0.25">
      <c r="A16" s="81" t="s">
        <v>505</v>
      </c>
      <c r="B16" s="81"/>
      <c r="C16" s="81"/>
      <c r="D16" s="81"/>
      <c r="E16" s="81"/>
      <c r="F16" s="81"/>
      <c r="G16" s="81"/>
      <c r="H16" s="81"/>
      <c r="I16" s="81"/>
      <c r="J16" s="81"/>
      <c r="K16" s="81"/>
      <c r="L16" s="81"/>
      <c r="M16" s="81"/>
      <c r="N16" s="81"/>
    </row>
    <row r="17" spans="1:14" x14ac:dyDescent="0.25">
      <c r="A17" s="81"/>
      <c r="B17" s="81"/>
      <c r="C17" s="81"/>
      <c r="D17" s="81"/>
      <c r="E17" s="81"/>
      <c r="F17" s="81"/>
      <c r="G17" s="81"/>
      <c r="H17" s="81"/>
      <c r="I17" s="81"/>
      <c r="J17" s="81"/>
      <c r="K17" s="81"/>
      <c r="L17" s="81"/>
      <c r="M17" s="81"/>
      <c r="N17" s="81"/>
    </row>
    <row r="18" spans="1:14" ht="15" customHeight="1" x14ac:dyDescent="0.25">
      <c r="A18" s="81" t="s">
        <v>506</v>
      </c>
      <c r="B18" s="81"/>
      <c r="C18" s="81"/>
      <c r="D18" s="81"/>
      <c r="E18" s="81"/>
      <c r="F18" s="81"/>
      <c r="G18" s="81"/>
      <c r="H18" s="81"/>
      <c r="I18" s="81"/>
      <c r="J18" s="81"/>
      <c r="K18" s="81"/>
      <c r="L18" s="81"/>
      <c r="M18" s="81"/>
      <c r="N18" s="81"/>
    </row>
    <row r="19" spans="1:14" x14ac:dyDescent="0.25">
      <c r="A19" s="33"/>
      <c r="B19" s="33"/>
      <c r="C19" s="33"/>
      <c r="D19" s="33"/>
      <c r="E19" s="33"/>
      <c r="F19" s="33"/>
      <c r="G19" s="33"/>
      <c r="H19" s="33"/>
      <c r="I19" s="33"/>
      <c r="J19" s="33"/>
      <c r="K19" s="33"/>
      <c r="L19" s="33"/>
      <c r="M19" s="33"/>
      <c r="N19" s="33"/>
    </row>
  </sheetData>
  <sheetProtection algorithmName="SHA-512" hashValue="a2/D1qektSpJ9NERLmBwY8AeXEROaEFPwfEI47ytDsywh1xXPPAt5DBklP0uM4CK7mJs7WEaHbl8itoLRBTWwA==" saltValue="sCjPiqVYJZoCxdK/mOUKfw==" spinCount="100000" sheet="1" objects="1" scenarios="1"/>
  <mergeCells count="9">
    <mergeCell ref="A1:N3"/>
    <mergeCell ref="A5:N6"/>
    <mergeCell ref="A9:N10"/>
    <mergeCell ref="A7:N8"/>
    <mergeCell ref="A16:N17"/>
    <mergeCell ref="A18:N18"/>
    <mergeCell ref="A11:N12"/>
    <mergeCell ref="A13:N13"/>
    <mergeCell ref="A14:N15"/>
  </mergeCells>
  <hyperlinks>
    <hyperlink ref="A1:N3" location="Main!A1" display="იმპლანტირებულ კარდიოვასკულურ ელექტრონულ მოწყობილობასთან ასოცირებული ინფექციური ენდოკარდიტის მართვა" xr:uid="{49680B4B-5CFE-43A2-9B97-60CA0328877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2274E-D994-49D3-A6A8-B2E51889C17A}">
  <dimension ref="A1:N14"/>
  <sheetViews>
    <sheetView workbookViewId="0">
      <selection activeCell="D36" sqref="D36"/>
    </sheetView>
  </sheetViews>
  <sheetFormatPr defaultRowHeight="15" x14ac:dyDescent="0.25"/>
  <cols>
    <col min="1" max="16384" width="9" style="2"/>
  </cols>
  <sheetData>
    <row r="1" spans="1:14" x14ac:dyDescent="0.25">
      <c r="A1" s="60" t="s">
        <v>0</v>
      </c>
      <c r="B1" s="60"/>
      <c r="C1" s="60"/>
      <c r="D1" s="60"/>
      <c r="E1" s="60"/>
      <c r="F1" s="60"/>
      <c r="G1" s="60"/>
      <c r="H1" s="60"/>
      <c r="I1" s="60"/>
      <c r="J1" s="60"/>
      <c r="K1" s="60"/>
      <c r="L1" s="60"/>
      <c r="M1" s="60"/>
      <c r="N1" s="60"/>
    </row>
    <row r="2" spans="1:14" x14ac:dyDescent="0.25">
      <c r="A2" s="60"/>
      <c r="B2" s="60"/>
      <c r="C2" s="60"/>
      <c r="D2" s="60"/>
      <c r="E2" s="60"/>
      <c r="F2" s="60"/>
      <c r="G2" s="60"/>
      <c r="H2" s="60"/>
      <c r="I2" s="60"/>
      <c r="J2" s="60"/>
      <c r="K2" s="60"/>
      <c r="L2" s="60"/>
      <c r="M2" s="60"/>
      <c r="N2" s="60"/>
    </row>
    <row r="4" spans="1:14" x14ac:dyDescent="0.25">
      <c r="A4" s="53" t="s">
        <v>1</v>
      </c>
      <c r="B4" s="54"/>
      <c r="C4" s="54"/>
      <c r="D4" s="54"/>
      <c r="E4" s="54"/>
      <c r="F4" s="54"/>
      <c r="G4" s="54"/>
      <c r="H4" s="54"/>
      <c r="I4" s="54"/>
      <c r="J4" s="54"/>
      <c r="K4" s="54"/>
      <c r="L4" s="54"/>
      <c r="M4" s="54"/>
      <c r="N4" s="54"/>
    </row>
    <row r="5" spans="1:14" x14ac:dyDescent="0.25">
      <c r="A5" s="61" t="s">
        <v>2</v>
      </c>
      <c r="B5" s="61"/>
      <c r="C5" s="61"/>
      <c r="D5" s="61"/>
      <c r="E5" s="61"/>
      <c r="F5" s="61"/>
      <c r="G5" s="61"/>
      <c r="H5" s="61"/>
      <c r="I5" s="61"/>
      <c r="J5" s="61"/>
      <c r="K5" s="61"/>
      <c r="L5" s="61"/>
      <c r="M5" s="61"/>
      <c r="N5" s="61"/>
    </row>
    <row r="6" spans="1:14" x14ac:dyDescent="0.25">
      <c r="A6" s="61"/>
      <c r="B6" s="61"/>
      <c r="C6" s="61"/>
      <c r="D6" s="61"/>
      <c r="E6" s="61"/>
      <c r="F6" s="61"/>
      <c r="G6" s="61"/>
      <c r="H6" s="61"/>
      <c r="I6" s="61"/>
      <c r="J6" s="61"/>
      <c r="K6" s="61"/>
      <c r="L6" s="61"/>
      <c r="M6" s="61"/>
      <c r="N6" s="61"/>
    </row>
    <row r="7" spans="1:14" x14ac:dyDescent="0.25">
      <c r="A7" s="54" t="s">
        <v>3</v>
      </c>
      <c r="B7" s="54"/>
      <c r="C7" s="54"/>
      <c r="D7" s="54"/>
      <c r="E7" s="54"/>
      <c r="F7" s="54"/>
      <c r="G7" s="54"/>
      <c r="H7" s="54"/>
      <c r="I7" s="54"/>
      <c r="J7" s="54"/>
      <c r="K7" s="54"/>
      <c r="L7" s="54"/>
      <c r="M7" s="54"/>
      <c r="N7" s="54"/>
    </row>
    <row r="8" spans="1:14" x14ac:dyDescent="0.25">
      <c r="A8" s="54" t="s">
        <v>4</v>
      </c>
      <c r="B8" s="54"/>
      <c r="C8" s="54"/>
      <c r="D8" s="54"/>
      <c r="E8" s="54"/>
      <c r="F8" s="54"/>
      <c r="G8" s="54"/>
      <c r="H8" s="54"/>
      <c r="I8" s="54"/>
      <c r="J8" s="54"/>
      <c r="K8" s="54"/>
      <c r="L8" s="54"/>
      <c r="M8" s="54"/>
      <c r="N8" s="54"/>
    </row>
    <row r="9" spans="1:14" x14ac:dyDescent="0.25">
      <c r="A9" s="54" t="s">
        <v>5</v>
      </c>
      <c r="B9" s="54"/>
      <c r="C9" s="54"/>
      <c r="D9" s="54"/>
      <c r="E9" s="54"/>
      <c r="F9" s="54"/>
      <c r="G9" s="54"/>
      <c r="H9" s="54"/>
      <c r="I9" s="54"/>
      <c r="J9" s="54"/>
      <c r="K9" s="54"/>
      <c r="L9" s="54"/>
      <c r="M9" s="54"/>
      <c r="N9" s="54"/>
    </row>
    <row r="10" spans="1:14" x14ac:dyDescent="0.25">
      <c r="A10" s="54" t="s">
        <v>6</v>
      </c>
      <c r="B10" s="54"/>
      <c r="C10" s="54"/>
      <c r="D10" s="54"/>
      <c r="E10" s="54"/>
      <c r="F10" s="54"/>
      <c r="G10" s="54"/>
      <c r="H10" s="54"/>
      <c r="I10" s="54"/>
      <c r="J10" s="54"/>
      <c r="K10" s="54"/>
      <c r="L10" s="54"/>
      <c r="M10" s="54"/>
      <c r="N10" s="54"/>
    </row>
    <row r="11" spans="1:14" x14ac:dyDescent="0.25">
      <c r="A11" s="54" t="s">
        <v>7</v>
      </c>
      <c r="B11" s="54"/>
      <c r="C11" s="54"/>
      <c r="D11" s="54"/>
      <c r="E11" s="54"/>
      <c r="F11" s="54"/>
      <c r="G11" s="54"/>
      <c r="H11" s="54"/>
      <c r="I11" s="54"/>
      <c r="J11" s="54"/>
      <c r="K11" s="54"/>
      <c r="L11" s="54"/>
      <c r="M11" s="54"/>
      <c r="N11" s="54"/>
    </row>
    <row r="12" spans="1:14" x14ac:dyDescent="0.25">
      <c r="A12" s="54" t="s">
        <v>8</v>
      </c>
      <c r="B12" s="54"/>
      <c r="C12" s="54"/>
      <c r="D12" s="54"/>
      <c r="E12" s="54"/>
      <c r="F12" s="54"/>
      <c r="G12" s="54"/>
      <c r="H12" s="54"/>
      <c r="I12" s="54"/>
      <c r="J12" s="54"/>
      <c r="K12" s="54"/>
      <c r="L12" s="54"/>
      <c r="M12" s="54"/>
      <c r="N12" s="54"/>
    </row>
    <row r="13" spans="1:14" x14ac:dyDescent="0.25">
      <c r="A13" s="61" t="s">
        <v>9</v>
      </c>
      <c r="B13" s="61"/>
      <c r="C13" s="61"/>
      <c r="D13" s="61"/>
      <c r="E13" s="61"/>
      <c r="F13" s="61"/>
      <c r="G13" s="61"/>
      <c r="H13" s="61"/>
      <c r="I13" s="61"/>
      <c r="J13" s="61"/>
      <c r="K13" s="61"/>
      <c r="L13" s="61"/>
      <c r="M13" s="61"/>
      <c r="N13" s="61"/>
    </row>
    <row r="14" spans="1:14" x14ac:dyDescent="0.25">
      <c r="A14" s="61"/>
      <c r="B14" s="61"/>
      <c r="C14" s="61"/>
      <c r="D14" s="61"/>
      <c r="E14" s="61"/>
      <c r="F14" s="61"/>
      <c r="G14" s="61"/>
      <c r="H14" s="61"/>
      <c r="I14" s="61"/>
      <c r="J14" s="61"/>
      <c r="K14" s="61"/>
      <c r="L14" s="61"/>
      <c r="M14" s="61"/>
      <c r="N14" s="61"/>
    </row>
  </sheetData>
  <sheetProtection algorithmName="SHA-512" hashValue="ei04BVHUSZTNiD502NiMP2KgLZZH3nmqC6OLPHMytJCOHgUuRBaGYn5qX4eM7E/n8Ncc2o6se2NHqSeCJL6FMA==" saltValue="s8Bf8VlpDrCQ19nI9p+hSA==" spinCount="100000" sheet="1" objects="1" scenarios="1"/>
  <mergeCells count="3">
    <mergeCell ref="A1:N2"/>
    <mergeCell ref="A5:N6"/>
    <mergeCell ref="A13:N14"/>
  </mergeCells>
  <hyperlinks>
    <hyperlink ref="A1:N2" location="Main!A1" display="ზოგადი პრევენციული ღონისძიებები" xr:uid="{0BA6067B-F304-4322-B82D-92C3B0926FA8}"/>
  </hyperlinks>
  <pageMargins left="0.7" right="0.7" top="0.75" bottom="0.75" header="0.3" footer="0.3"/>
  <pageSetup paperSize="9"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218BD-CC11-4F2C-852F-E21F07EA80B6}">
  <dimension ref="A1:N18"/>
  <sheetViews>
    <sheetView workbookViewId="0">
      <selection activeCell="A14" sqref="A14:A18"/>
    </sheetView>
  </sheetViews>
  <sheetFormatPr defaultRowHeight="15" x14ac:dyDescent="0.25"/>
  <cols>
    <col min="1" max="16384" width="9" style="4"/>
  </cols>
  <sheetData>
    <row r="1" spans="1:14" x14ac:dyDescent="0.25">
      <c r="A1" s="60" t="s">
        <v>21</v>
      </c>
      <c r="B1" s="60"/>
      <c r="C1" s="60"/>
      <c r="D1" s="60"/>
      <c r="E1" s="60"/>
      <c r="F1" s="60"/>
      <c r="G1" s="60"/>
      <c r="H1" s="60"/>
      <c r="I1" s="60"/>
      <c r="J1" s="60"/>
      <c r="K1" s="60"/>
      <c r="L1" s="60"/>
      <c r="M1" s="60"/>
      <c r="N1" s="60"/>
    </row>
    <row r="2" spans="1:14" x14ac:dyDescent="0.25">
      <c r="A2" s="60"/>
      <c r="B2" s="60"/>
      <c r="C2" s="60"/>
      <c r="D2" s="60"/>
      <c r="E2" s="60"/>
      <c r="F2" s="60"/>
      <c r="G2" s="60"/>
      <c r="H2" s="60"/>
      <c r="I2" s="60"/>
      <c r="J2" s="60"/>
      <c r="K2" s="60"/>
      <c r="L2" s="60"/>
      <c r="M2" s="60"/>
      <c r="N2" s="60"/>
    </row>
    <row r="4" spans="1:14" x14ac:dyDescent="0.25">
      <c r="A4" s="62" t="s">
        <v>22</v>
      </c>
      <c r="B4" s="62"/>
      <c r="C4" s="62"/>
      <c r="D4" s="62"/>
      <c r="E4" s="62"/>
      <c r="F4" s="62"/>
      <c r="G4" s="62"/>
      <c r="H4" s="62"/>
      <c r="I4" s="62"/>
      <c r="J4" s="62"/>
      <c r="K4" s="62"/>
      <c r="L4" s="62"/>
      <c r="M4" s="62"/>
      <c r="N4" s="62"/>
    </row>
    <row r="5" spans="1:14" ht="15" customHeight="1" x14ac:dyDescent="0.25">
      <c r="A5" s="63" t="s">
        <v>23</v>
      </c>
      <c r="B5" s="63"/>
      <c r="C5" s="63"/>
      <c r="D5" s="63"/>
      <c r="E5" s="63"/>
      <c r="F5" s="63"/>
      <c r="G5" s="63"/>
      <c r="H5" s="63"/>
      <c r="I5" s="63"/>
      <c r="J5" s="63"/>
      <c r="K5" s="63"/>
      <c r="L5" s="63"/>
      <c r="M5" s="63"/>
      <c r="N5" s="63"/>
    </row>
    <row r="6" spans="1:14" x14ac:dyDescent="0.25">
      <c r="A6" s="63"/>
      <c r="B6" s="63"/>
      <c r="C6" s="63"/>
      <c r="D6" s="63"/>
      <c r="E6" s="63"/>
      <c r="F6" s="63"/>
      <c r="G6" s="63"/>
      <c r="H6" s="63"/>
      <c r="I6" s="63"/>
      <c r="J6" s="63"/>
      <c r="K6" s="63"/>
      <c r="L6" s="63"/>
      <c r="M6" s="63"/>
      <c r="N6" s="63"/>
    </row>
    <row r="7" spans="1:14" x14ac:dyDescent="0.25">
      <c r="A7" s="63"/>
      <c r="B7" s="63"/>
      <c r="C7" s="63"/>
      <c r="D7" s="63"/>
      <c r="E7" s="63"/>
      <c r="F7" s="63"/>
      <c r="G7" s="63"/>
      <c r="H7" s="63"/>
      <c r="I7" s="63"/>
      <c r="J7" s="63"/>
      <c r="K7" s="63"/>
      <c r="L7" s="63"/>
      <c r="M7" s="63"/>
      <c r="N7" s="63"/>
    </row>
    <row r="8" spans="1:14" x14ac:dyDescent="0.25">
      <c r="A8" s="63" t="s">
        <v>24</v>
      </c>
      <c r="B8" s="63"/>
      <c r="C8" s="63"/>
      <c r="D8" s="63"/>
      <c r="E8" s="63"/>
      <c r="F8" s="63"/>
      <c r="G8" s="63"/>
      <c r="H8" s="63"/>
      <c r="I8" s="63"/>
      <c r="J8" s="63"/>
      <c r="K8" s="63"/>
      <c r="L8" s="63"/>
      <c r="M8" s="63"/>
      <c r="N8" s="63"/>
    </row>
    <row r="9" spans="1:14" x14ac:dyDescent="0.25">
      <c r="A9" s="63"/>
      <c r="B9" s="63"/>
      <c r="C9" s="63"/>
      <c r="D9" s="63"/>
      <c r="E9" s="63"/>
      <c r="F9" s="63"/>
      <c r="G9" s="63"/>
      <c r="H9" s="63"/>
      <c r="I9" s="63"/>
      <c r="J9" s="63"/>
      <c r="K9" s="63"/>
      <c r="L9" s="63"/>
      <c r="M9" s="63"/>
      <c r="N9" s="63"/>
    </row>
    <row r="10" spans="1:14" x14ac:dyDescent="0.25">
      <c r="A10" s="51" t="s">
        <v>25</v>
      </c>
      <c r="B10" s="51"/>
      <c r="C10" s="51"/>
      <c r="D10" s="51"/>
      <c r="E10" s="51"/>
      <c r="F10" s="51"/>
      <c r="G10" s="51"/>
      <c r="H10" s="51"/>
      <c r="I10" s="51"/>
      <c r="J10" s="51"/>
      <c r="K10" s="51"/>
      <c r="L10" s="51"/>
      <c r="M10" s="51"/>
      <c r="N10" s="51"/>
    </row>
    <row r="11" spans="1:14" x14ac:dyDescent="0.25">
      <c r="A11" s="51" t="s">
        <v>26</v>
      </c>
      <c r="B11" s="51"/>
      <c r="C11" s="51"/>
      <c r="D11" s="51"/>
      <c r="E11" s="51"/>
      <c r="F11" s="51"/>
      <c r="G11" s="51"/>
      <c r="H11" s="51"/>
      <c r="I11" s="51"/>
      <c r="J11" s="51"/>
      <c r="K11" s="51"/>
      <c r="L11" s="51"/>
      <c r="M11" s="51"/>
      <c r="N11" s="51"/>
    </row>
    <row r="13" spans="1:14" x14ac:dyDescent="0.25">
      <c r="A13" s="64" t="s">
        <v>27</v>
      </c>
      <c r="B13" s="64"/>
      <c r="C13" s="64"/>
      <c r="D13" s="64"/>
      <c r="E13" s="64"/>
      <c r="F13" s="64"/>
      <c r="G13" s="64"/>
      <c r="H13" s="64"/>
      <c r="I13" s="64"/>
      <c r="J13" s="64"/>
      <c r="K13" s="64"/>
      <c r="L13" s="64"/>
      <c r="M13" s="64"/>
      <c r="N13" s="64"/>
    </row>
    <row r="14" spans="1:14" x14ac:dyDescent="0.25">
      <c r="A14" s="52" t="s">
        <v>28</v>
      </c>
      <c r="B14" s="5"/>
      <c r="C14" s="5"/>
      <c r="D14" s="5"/>
      <c r="E14" s="5"/>
      <c r="F14" s="5"/>
      <c r="G14" s="5"/>
      <c r="H14" s="5"/>
      <c r="I14" s="5"/>
      <c r="J14" s="5"/>
      <c r="K14" s="5"/>
      <c r="L14" s="5"/>
      <c r="M14" s="5"/>
      <c r="N14" s="5"/>
    </row>
    <row r="15" spans="1:14" x14ac:dyDescent="0.25">
      <c r="A15" s="52" t="s">
        <v>29</v>
      </c>
      <c r="B15" s="5"/>
      <c r="C15" s="5"/>
      <c r="D15" s="5"/>
      <c r="E15" s="5"/>
      <c r="F15" s="5"/>
      <c r="G15" s="5"/>
      <c r="H15" s="5"/>
      <c r="I15" s="5"/>
      <c r="J15" s="5"/>
      <c r="K15" s="5"/>
      <c r="L15" s="5"/>
      <c r="M15" s="5"/>
      <c r="N15" s="5"/>
    </row>
    <row r="16" spans="1:14" x14ac:dyDescent="0.25">
      <c r="A16" s="52" t="s">
        <v>30</v>
      </c>
      <c r="B16" s="5"/>
      <c r="C16" s="5"/>
      <c r="D16" s="5"/>
      <c r="E16" s="5"/>
      <c r="F16" s="5"/>
      <c r="G16" s="5"/>
      <c r="H16" s="5"/>
      <c r="I16" s="5"/>
      <c r="J16" s="5"/>
      <c r="K16" s="5"/>
      <c r="L16" s="5"/>
      <c r="M16" s="5"/>
      <c r="N16" s="5"/>
    </row>
    <row r="17" spans="1:14" x14ac:dyDescent="0.25">
      <c r="A17" s="52" t="s">
        <v>31</v>
      </c>
      <c r="B17" s="5"/>
      <c r="C17" s="5"/>
      <c r="D17" s="5"/>
      <c r="E17" s="5"/>
      <c r="F17" s="5"/>
      <c r="G17" s="5"/>
      <c r="H17" s="5"/>
      <c r="I17" s="5"/>
      <c r="J17" s="5"/>
      <c r="K17" s="5"/>
      <c r="L17" s="5"/>
      <c r="M17" s="5"/>
      <c r="N17" s="5"/>
    </row>
    <row r="18" spans="1:14" x14ac:dyDescent="0.25">
      <c r="A18" s="52" t="s">
        <v>32</v>
      </c>
      <c r="B18" s="5"/>
      <c r="C18" s="5"/>
      <c r="D18" s="5"/>
      <c r="E18" s="5"/>
      <c r="F18" s="5"/>
      <c r="G18" s="5"/>
      <c r="H18" s="5"/>
      <c r="I18" s="5"/>
      <c r="J18" s="5"/>
      <c r="K18" s="5"/>
      <c r="L18" s="5"/>
      <c r="M18" s="5"/>
      <c r="N18" s="5"/>
    </row>
  </sheetData>
  <sheetProtection algorithmName="SHA-512" hashValue="PRiuA+OEc0oVVQ1nL3WfvwfOi9GdirlU7kkDtoV1d3mFfqaO6mCq9gWMDcsLEVxd2I451PSrwh6gAUVfeJ1HFQ==" saltValue="ozh5VT8ZTjZDfZNEojc4Hw==" spinCount="100000" sheet="1" objects="1" scenarios="1"/>
  <mergeCells count="5">
    <mergeCell ref="A1:N2"/>
    <mergeCell ref="A4:N4"/>
    <mergeCell ref="A5:N7"/>
    <mergeCell ref="A8:N9"/>
    <mergeCell ref="A13:N13"/>
  </mergeCells>
  <hyperlinks>
    <hyperlink ref="A1:N2" location="Main!A1" display="ზოგადი პრევენციული ღონისძიებები" xr:uid="{0D3AE84C-D854-4FC4-AF09-815381076B02}"/>
  </hyperlinks>
  <pageMargins left="0.7" right="0.7" top="0.75" bottom="0.75" header="0.3" footer="0.3"/>
  <pageSetup paperSize="9" orientation="landscape"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D3BD1-36E3-4414-8AA1-C8A6CFF10972}">
  <dimension ref="A1:Z52"/>
  <sheetViews>
    <sheetView workbookViewId="0">
      <selection activeCell="Q27" sqref="Q27"/>
    </sheetView>
  </sheetViews>
  <sheetFormatPr defaultRowHeight="15" x14ac:dyDescent="0.25"/>
  <cols>
    <col min="1" max="16384" width="9" style="4"/>
  </cols>
  <sheetData>
    <row r="1" spans="1:14" ht="15" customHeight="1" x14ac:dyDescent="0.25">
      <c r="A1" s="71" t="s">
        <v>12</v>
      </c>
      <c r="B1" s="71"/>
      <c r="C1" s="71"/>
      <c r="D1" s="71"/>
      <c r="E1" s="71"/>
      <c r="F1" s="71"/>
      <c r="G1" s="71"/>
      <c r="H1" s="71"/>
      <c r="I1" s="71"/>
      <c r="J1" s="71"/>
      <c r="K1" s="71"/>
      <c r="L1" s="71"/>
      <c r="M1" s="71"/>
      <c r="N1" s="71"/>
    </row>
    <row r="2" spans="1:14" ht="15" customHeight="1" x14ac:dyDescent="0.25">
      <c r="A2" s="71"/>
      <c r="B2" s="71"/>
      <c r="C2" s="71"/>
      <c r="D2" s="71"/>
      <c r="E2" s="71"/>
      <c r="F2" s="71"/>
      <c r="G2" s="71"/>
      <c r="H2" s="71"/>
      <c r="I2" s="71"/>
      <c r="J2" s="71"/>
      <c r="K2" s="71"/>
      <c r="L2" s="71"/>
      <c r="M2" s="71"/>
      <c r="N2" s="71"/>
    </row>
    <row r="3" spans="1:14" ht="18.75" customHeight="1" x14ac:dyDescent="0.25">
      <c r="A3" s="71"/>
      <c r="B3" s="71"/>
      <c r="C3" s="71"/>
      <c r="D3" s="71"/>
      <c r="E3" s="71"/>
      <c r="F3" s="71"/>
      <c r="G3" s="71"/>
      <c r="H3" s="71"/>
      <c r="I3" s="71"/>
      <c r="J3" s="71"/>
      <c r="K3" s="71"/>
      <c r="L3" s="71"/>
      <c r="M3" s="71"/>
      <c r="N3" s="71"/>
    </row>
    <row r="5" spans="1:14" x14ac:dyDescent="0.25">
      <c r="A5" s="43" t="s">
        <v>13</v>
      </c>
      <c r="B5" s="43"/>
      <c r="C5" s="43"/>
      <c r="D5" s="43"/>
      <c r="E5" s="43"/>
      <c r="F5" s="43"/>
      <c r="G5" s="43"/>
      <c r="H5" s="43"/>
      <c r="I5" s="43"/>
      <c r="J5" s="43"/>
      <c r="K5" s="43"/>
      <c r="L5" s="43"/>
      <c r="M5" s="43"/>
      <c r="N5" s="43"/>
    </row>
    <row r="6" spans="1:14" ht="15" customHeight="1" x14ac:dyDescent="0.25">
      <c r="A6" s="70" t="s">
        <v>14</v>
      </c>
      <c r="B6" s="70"/>
      <c r="C6" s="70"/>
      <c r="D6" s="70"/>
      <c r="E6" s="70"/>
      <c r="F6" s="70"/>
      <c r="G6" s="70"/>
      <c r="H6" s="70"/>
      <c r="I6" s="70"/>
      <c r="J6" s="70"/>
      <c r="K6" s="70"/>
      <c r="L6" s="70"/>
      <c r="M6" s="70"/>
      <c r="N6" s="70"/>
    </row>
    <row r="7" spans="1:14" x14ac:dyDescent="0.25">
      <c r="A7" s="70"/>
      <c r="B7" s="70"/>
      <c r="C7" s="70"/>
      <c r="D7" s="70"/>
      <c r="E7" s="70"/>
      <c r="F7" s="70"/>
      <c r="G7" s="70"/>
      <c r="H7" s="70"/>
      <c r="I7" s="70"/>
      <c r="J7" s="70"/>
      <c r="K7" s="70"/>
      <c r="L7" s="70"/>
      <c r="M7" s="70"/>
      <c r="N7" s="70"/>
    </row>
    <row r="8" spans="1:14" x14ac:dyDescent="0.25">
      <c r="A8" s="70" t="s">
        <v>15</v>
      </c>
      <c r="B8" s="70"/>
      <c r="C8" s="70"/>
      <c r="D8" s="70"/>
      <c r="E8" s="70"/>
      <c r="F8" s="70"/>
      <c r="G8" s="70"/>
      <c r="H8" s="70"/>
      <c r="I8" s="70"/>
      <c r="J8" s="70"/>
      <c r="K8" s="70"/>
      <c r="L8" s="70"/>
      <c r="M8" s="70"/>
      <c r="N8" s="70"/>
    </row>
    <row r="9" spans="1:14" x14ac:dyDescent="0.25">
      <c r="A9" s="70"/>
      <c r="B9" s="70"/>
      <c r="C9" s="70"/>
      <c r="D9" s="70"/>
      <c r="E9" s="70"/>
      <c r="F9" s="70"/>
      <c r="G9" s="70"/>
      <c r="H9" s="70"/>
      <c r="I9" s="70"/>
      <c r="J9" s="70"/>
      <c r="K9" s="70"/>
      <c r="L9" s="70"/>
      <c r="M9" s="70"/>
      <c r="N9" s="70"/>
    </row>
    <row r="10" spans="1:14" ht="15" customHeight="1" x14ac:dyDescent="0.25">
      <c r="A10" s="70" t="s">
        <v>33</v>
      </c>
      <c r="B10" s="70"/>
      <c r="C10" s="70"/>
      <c r="D10" s="70"/>
      <c r="E10" s="70"/>
      <c r="F10" s="70"/>
      <c r="G10" s="70"/>
      <c r="H10" s="70"/>
      <c r="I10" s="70"/>
      <c r="J10" s="70"/>
      <c r="K10" s="70"/>
      <c r="L10" s="70"/>
      <c r="M10" s="70"/>
      <c r="N10" s="70"/>
    </row>
    <row r="11" spans="1:14" x14ac:dyDescent="0.25">
      <c r="A11" s="70"/>
      <c r="B11" s="70"/>
      <c r="C11" s="70"/>
      <c r="D11" s="70"/>
      <c r="E11" s="70"/>
      <c r="F11" s="70"/>
      <c r="G11" s="70"/>
      <c r="H11" s="70"/>
      <c r="I11" s="70"/>
      <c r="J11" s="70"/>
      <c r="K11" s="70"/>
      <c r="L11" s="70"/>
      <c r="M11" s="70"/>
      <c r="N11" s="70"/>
    </row>
    <row r="12" spans="1:14" x14ac:dyDescent="0.25">
      <c r="A12" s="70"/>
      <c r="B12" s="70"/>
      <c r="C12" s="70"/>
      <c r="D12" s="70"/>
      <c r="E12" s="70"/>
      <c r="F12" s="70"/>
      <c r="G12" s="70"/>
      <c r="H12" s="70"/>
      <c r="I12" s="70"/>
      <c r="J12" s="70"/>
      <c r="K12" s="70"/>
      <c r="L12" s="70"/>
      <c r="M12" s="70"/>
      <c r="N12" s="70"/>
    </row>
    <row r="13" spans="1:14" x14ac:dyDescent="0.25">
      <c r="A13" s="70"/>
      <c r="B13" s="70"/>
      <c r="C13" s="70"/>
      <c r="D13" s="70"/>
      <c r="E13" s="70"/>
      <c r="F13" s="70"/>
      <c r="G13" s="70"/>
      <c r="H13" s="70"/>
      <c r="I13" s="70"/>
      <c r="J13" s="70"/>
      <c r="K13" s="70"/>
      <c r="L13" s="70"/>
      <c r="M13" s="70"/>
      <c r="N13" s="70"/>
    </row>
    <row r="14" spans="1:14" ht="15" customHeight="1" x14ac:dyDescent="0.25">
      <c r="A14" s="43" t="s">
        <v>16</v>
      </c>
      <c r="B14" s="43"/>
      <c r="C14" s="43"/>
      <c r="D14" s="43"/>
      <c r="E14" s="43"/>
      <c r="F14" s="43"/>
      <c r="G14" s="43"/>
      <c r="H14" s="43"/>
      <c r="I14" s="43"/>
      <c r="J14" s="43"/>
      <c r="K14" s="43"/>
      <c r="L14" s="43"/>
      <c r="M14" s="43"/>
      <c r="N14" s="43"/>
    </row>
    <row r="15" spans="1:14" x14ac:dyDescent="0.25">
      <c r="A15" s="70" t="s">
        <v>18</v>
      </c>
      <c r="B15" s="70"/>
      <c r="C15" s="70"/>
      <c r="D15" s="70"/>
      <c r="E15" s="70"/>
      <c r="F15" s="70"/>
      <c r="G15" s="70"/>
      <c r="H15" s="70"/>
      <c r="I15" s="70"/>
      <c r="J15" s="70"/>
      <c r="K15" s="70"/>
      <c r="L15" s="70"/>
      <c r="M15" s="70"/>
      <c r="N15" s="70"/>
    </row>
    <row r="16" spans="1:14" x14ac:dyDescent="0.25">
      <c r="A16" s="70"/>
      <c r="B16" s="70"/>
      <c r="C16" s="70"/>
      <c r="D16" s="70"/>
      <c r="E16" s="70"/>
      <c r="F16" s="70"/>
      <c r="G16" s="70"/>
      <c r="H16" s="70"/>
      <c r="I16" s="70"/>
      <c r="J16" s="70"/>
      <c r="K16" s="70"/>
      <c r="L16" s="70"/>
      <c r="M16" s="70"/>
      <c r="N16" s="70"/>
    </row>
    <row r="17" spans="1:14" x14ac:dyDescent="0.25">
      <c r="A17" s="43" t="s">
        <v>17</v>
      </c>
      <c r="B17" s="43"/>
      <c r="C17" s="43"/>
      <c r="D17" s="43"/>
      <c r="E17" s="43"/>
      <c r="F17" s="43"/>
      <c r="G17" s="43"/>
      <c r="H17" s="43"/>
      <c r="I17" s="43"/>
      <c r="J17" s="43"/>
      <c r="K17" s="43"/>
      <c r="L17" s="43"/>
      <c r="M17" s="43"/>
      <c r="N17" s="43"/>
    </row>
    <row r="18" spans="1:14" x14ac:dyDescent="0.25">
      <c r="A18" s="50" t="s">
        <v>19</v>
      </c>
      <c r="B18" s="43"/>
      <c r="C18" s="43"/>
      <c r="D18" s="43"/>
      <c r="E18" s="43"/>
      <c r="F18" s="43"/>
      <c r="G18" s="43"/>
      <c r="H18" s="43"/>
      <c r="I18" s="43"/>
      <c r="J18" s="43"/>
      <c r="K18" s="43"/>
      <c r="L18" s="43"/>
      <c r="M18" s="43"/>
      <c r="N18" s="43"/>
    </row>
    <row r="19" spans="1:14" x14ac:dyDescent="0.25">
      <c r="A19" s="43"/>
      <c r="B19" s="43"/>
      <c r="C19" s="43"/>
      <c r="D19" s="43"/>
      <c r="E19" s="43"/>
      <c r="F19" s="43"/>
      <c r="G19" s="43"/>
      <c r="H19" s="43"/>
      <c r="I19" s="43"/>
      <c r="J19" s="43"/>
      <c r="K19" s="43"/>
      <c r="L19" s="43"/>
      <c r="M19" s="43"/>
      <c r="N19" s="43"/>
    </row>
    <row r="20" spans="1:14" x14ac:dyDescent="0.25">
      <c r="A20" s="43"/>
      <c r="B20" s="43"/>
      <c r="C20" s="43"/>
      <c r="D20" s="43"/>
      <c r="E20" s="43"/>
      <c r="F20" s="43"/>
      <c r="G20" s="43"/>
      <c r="H20" s="43"/>
      <c r="I20" s="43"/>
      <c r="J20" s="43"/>
      <c r="K20" s="43"/>
      <c r="L20" s="43"/>
      <c r="M20" s="43"/>
      <c r="N20" s="43"/>
    </row>
    <row r="21" spans="1:14" x14ac:dyDescent="0.25">
      <c r="A21" s="43" t="s">
        <v>34</v>
      </c>
      <c r="B21" s="43"/>
      <c r="C21" s="43"/>
      <c r="D21" s="43"/>
      <c r="E21" s="43"/>
      <c r="F21" s="43"/>
      <c r="G21" s="43"/>
      <c r="H21" s="43"/>
      <c r="I21" s="43"/>
      <c r="J21" s="43"/>
      <c r="K21" s="43"/>
      <c r="L21" s="43"/>
      <c r="M21" s="43"/>
      <c r="N21" s="43"/>
    </row>
    <row r="22" spans="1:14" x14ac:dyDescent="0.25">
      <c r="A22" s="43" t="s">
        <v>35</v>
      </c>
      <c r="B22" s="43"/>
      <c r="C22" s="43"/>
      <c r="D22" s="43"/>
      <c r="E22" s="43"/>
      <c r="F22" s="43"/>
      <c r="G22" s="43"/>
      <c r="H22" s="43"/>
      <c r="I22" s="43"/>
      <c r="J22" s="43"/>
      <c r="K22" s="43"/>
      <c r="L22" s="43"/>
      <c r="M22" s="43"/>
      <c r="N22" s="43"/>
    </row>
    <row r="23" spans="1:14" x14ac:dyDescent="0.25">
      <c r="A23" s="43" t="s">
        <v>36</v>
      </c>
      <c r="B23" s="43"/>
      <c r="C23" s="43"/>
      <c r="D23" s="43"/>
      <c r="E23" s="43"/>
      <c r="F23" s="43"/>
      <c r="G23" s="43"/>
      <c r="H23" s="43"/>
      <c r="I23" s="43"/>
      <c r="J23" s="43"/>
      <c r="K23" s="43"/>
      <c r="L23" s="43"/>
      <c r="M23" s="43"/>
      <c r="N23" s="43"/>
    </row>
    <row r="24" spans="1:14" x14ac:dyDescent="0.25">
      <c r="A24" s="43" t="s">
        <v>37</v>
      </c>
      <c r="B24" s="43"/>
      <c r="C24" s="43"/>
      <c r="D24" s="43"/>
      <c r="E24" s="43"/>
      <c r="F24" s="43"/>
      <c r="G24" s="43"/>
      <c r="H24" s="43"/>
      <c r="I24" s="43"/>
      <c r="J24" s="43"/>
      <c r="K24" s="43"/>
      <c r="L24" s="43"/>
      <c r="M24" s="43"/>
      <c r="N24" s="43"/>
    </row>
    <row r="32" spans="1:14" ht="15" customHeight="1" x14ac:dyDescent="0.25">
      <c r="A32" s="60" t="s">
        <v>38</v>
      </c>
      <c r="B32" s="60"/>
      <c r="C32" s="60"/>
      <c r="D32" s="60"/>
      <c r="E32" s="60"/>
      <c r="F32" s="60"/>
      <c r="G32" s="60"/>
      <c r="H32" s="60"/>
      <c r="I32" s="60"/>
      <c r="J32" s="60"/>
      <c r="K32" s="60"/>
      <c r="L32" s="60"/>
      <c r="M32" s="60"/>
      <c r="N32" s="60"/>
    </row>
    <row r="33" spans="1:26" ht="15" customHeight="1" x14ac:dyDescent="0.25">
      <c r="A33" s="60"/>
      <c r="B33" s="60"/>
      <c r="C33" s="60"/>
      <c r="D33" s="60"/>
      <c r="E33" s="60"/>
      <c r="F33" s="60"/>
      <c r="G33" s="60"/>
      <c r="H33" s="60"/>
      <c r="I33" s="60"/>
      <c r="J33" s="60"/>
      <c r="K33" s="60"/>
      <c r="L33" s="60"/>
      <c r="M33" s="60"/>
      <c r="N33" s="60"/>
    </row>
    <row r="35" spans="1:26" x14ac:dyDescent="0.25">
      <c r="A35" s="6" t="s">
        <v>39</v>
      </c>
      <c r="O35" s="11">
        <v>1</v>
      </c>
      <c r="P35" s="10"/>
      <c r="Q35" s="10" t="s">
        <v>41</v>
      </c>
      <c r="R35" s="10"/>
      <c r="S35" s="10" t="s">
        <v>46</v>
      </c>
      <c r="T35" s="10"/>
      <c r="U35" s="10"/>
      <c r="V35" s="10"/>
      <c r="W35" s="10" t="s">
        <v>49</v>
      </c>
      <c r="X35" s="10"/>
      <c r="Y35" s="10"/>
      <c r="Z35" s="10"/>
    </row>
    <row r="36" spans="1:26" x14ac:dyDescent="0.25">
      <c r="P36" s="10"/>
      <c r="Q36" s="10" t="s">
        <v>42</v>
      </c>
      <c r="R36" s="10"/>
      <c r="S36" s="10" t="s">
        <v>47</v>
      </c>
      <c r="T36" s="10"/>
      <c r="U36" s="10"/>
      <c r="V36" s="10"/>
      <c r="W36" s="10" t="s">
        <v>52</v>
      </c>
      <c r="X36" s="10"/>
      <c r="Y36" s="10"/>
      <c r="Z36" s="10"/>
    </row>
    <row r="37" spans="1:26" x14ac:dyDescent="0.25">
      <c r="E37" s="69" t="s">
        <v>51</v>
      </c>
      <c r="F37" s="69"/>
      <c r="G37" s="69"/>
      <c r="H37" s="69"/>
      <c r="I37" s="69"/>
      <c r="J37" s="69"/>
      <c r="K37" s="69"/>
      <c r="L37" s="69"/>
      <c r="M37" s="69"/>
      <c r="N37" s="69"/>
      <c r="P37" s="10"/>
      <c r="Q37" s="10" t="s">
        <v>43</v>
      </c>
      <c r="R37" s="10"/>
      <c r="S37" s="10" t="s">
        <v>48</v>
      </c>
      <c r="T37" s="10"/>
      <c r="U37" s="10"/>
      <c r="V37" s="10"/>
      <c r="W37" s="10" t="s">
        <v>52</v>
      </c>
      <c r="X37" s="10"/>
      <c r="Y37" s="10"/>
      <c r="Z37" s="10"/>
    </row>
    <row r="38" spans="1:26" x14ac:dyDescent="0.25">
      <c r="E38" s="69" t="s">
        <v>50</v>
      </c>
      <c r="F38" s="69"/>
      <c r="G38" s="69"/>
      <c r="H38" s="69"/>
      <c r="I38" s="69"/>
      <c r="J38" s="69" t="s">
        <v>45</v>
      </c>
      <c r="K38" s="69"/>
      <c r="L38" s="69"/>
      <c r="M38" s="69"/>
      <c r="N38" s="69"/>
      <c r="P38" s="10"/>
      <c r="Q38" s="10" t="s">
        <v>44</v>
      </c>
      <c r="R38" s="10"/>
      <c r="S38" s="10" t="s">
        <v>48</v>
      </c>
      <c r="T38" s="10"/>
      <c r="U38" s="10"/>
      <c r="V38" s="10"/>
      <c r="W38" s="10" t="s">
        <v>52</v>
      </c>
      <c r="X38" s="10"/>
      <c r="Y38" s="10"/>
      <c r="Z38" s="10"/>
    </row>
    <row r="39" spans="1:26" x14ac:dyDescent="0.25">
      <c r="A39" s="6" t="s">
        <v>40</v>
      </c>
      <c r="C39" s="4" t="str">
        <f>IF(O35=2,Q35,IF(O35=1,Q40,""))</f>
        <v>ცეფალექსინი</v>
      </c>
      <c r="E39" s="68" t="str">
        <f>IF(O35=2,S35,IF(O35=1,S40,""))</f>
        <v>2გ ორალურად</v>
      </c>
      <c r="F39" s="68"/>
      <c r="G39" s="68"/>
      <c r="H39" s="68"/>
      <c r="I39" s="68"/>
      <c r="J39" s="68" t="str">
        <f>IF(O35=2,W35,IF(O35=1,W40,""))</f>
        <v>50 მგ/კგ ორალურად</v>
      </c>
      <c r="K39" s="68"/>
      <c r="L39" s="68"/>
      <c r="M39" s="68"/>
      <c r="N39" s="68"/>
      <c r="P39" s="10"/>
      <c r="Q39" s="10"/>
      <c r="R39" s="10"/>
      <c r="S39" s="10"/>
      <c r="T39" s="10"/>
      <c r="U39" s="10"/>
      <c r="V39" s="10"/>
      <c r="W39" s="10"/>
      <c r="X39" s="10"/>
      <c r="Y39" s="10"/>
      <c r="Z39" s="10"/>
    </row>
    <row r="40" spans="1:26" x14ac:dyDescent="0.25">
      <c r="C40" s="4" t="str">
        <f>IF(O35=2,Q36,IF(O35=1,Q41,""))</f>
        <v>აზიტრომიცინი</v>
      </c>
      <c r="E40" s="68" t="str">
        <f>IF(O35=2,S36,IF(O35=1,S41,""))</f>
        <v>500 მგ ორალურად</v>
      </c>
      <c r="F40" s="68"/>
      <c r="G40" s="68"/>
      <c r="H40" s="68"/>
      <c r="I40" s="68"/>
      <c r="J40" s="68" t="str">
        <f>IF(O35=2,W36,IF(O35=1,W41,""))</f>
        <v>15 მგ/კგ ორალურად</v>
      </c>
      <c r="K40" s="68"/>
      <c r="L40" s="68"/>
      <c r="M40" s="68"/>
      <c r="N40" s="68"/>
      <c r="P40" s="10"/>
      <c r="Q40" s="10" t="s">
        <v>53</v>
      </c>
      <c r="R40" s="10"/>
      <c r="S40" s="10" t="s">
        <v>46</v>
      </c>
      <c r="T40" s="10"/>
      <c r="U40" s="10"/>
      <c r="V40" s="10"/>
      <c r="W40" s="10" t="s">
        <v>49</v>
      </c>
      <c r="X40" s="10"/>
      <c r="Y40" s="10"/>
      <c r="Z40" s="10"/>
    </row>
    <row r="41" spans="1:26" x14ac:dyDescent="0.25">
      <c r="C41" s="4" t="str">
        <f>IF(O35=2,Q37,IF(O35=1,Q42,""))</f>
        <v>კლარითრომიცინი</v>
      </c>
      <c r="E41" s="68" t="str">
        <f>IF(O35=2,S37,IF(O35=1,S42,""))</f>
        <v>500 მგ ორალურად</v>
      </c>
      <c r="F41" s="68"/>
      <c r="G41" s="68"/>
      <c r="H41" s="68"/>
      <c r="I41" s="68"/>
      <c r="J41" s="68" t="str">
        <f>IF(O35=2,W37,IF(O35=1,W42,""))</f>
        <v>15 მგ/კგ ორალურად</v>
      </c>
      <c r="K41" s="68"/>
      <c r="L41" s="68"/>
      <c r="M41" s="68"/>
      <c r="N41" s="68"/>
      <c r="P41" s="10"/>
      <c r="Q41" s="10" t="s">
        <v>54</v>
      </c>
      <c r="R41" s="10"/>
      <c r="S41" s="10" t="s">
        <v>57</v>
      </c>
      <c r="T41" s="10"/>
      <c r="U41" s="10"/>
      <c r="V41" s="10"/>
      <c r="W41" s="10" t="s">
        <v>59</v>
      </c>
      <c r="X41" s="10"/>
      <c r="Y41" s="10"/>
      <c r="Z41" s="10"/>
    </row>
    <row r="42" spans="1:26" x14ac:dyDescent="0.25">
      <c r="C42" s="4" t="str">
        <f>IF(O35=2,Q38,IF(O35=1,Q43,""))</f>
        <v>დოქსიციკლინი</v>
      </c>
      <c r="E42" s="68" t="str">
        <f>IF(O35=2,S38,IF(O35=1,S43,""))</f>
        <v>100 მგ ორალურად</v>
      </c>
      <c r="F42" s="68"/>
      <c r="G42" s="68"/>
      <c r="H42" s="68"/>
      <c r="I42" s="68"/>
      <c r="J42" s="68" t="str">
        <f>IF(O35=2,W38,IF(O35=1,W43,""))</f>
        <v>2.2 მგ/კგ თუ &lt;45კგ, 100 მგ/კგ თუ &gt;45კგ</v>
      </c>
      <c r="K42" s="68"/>
      <c r="L42" s="68"/>
      <c r="M42" s="68"/>
      <c r="N42" s="68"/>
      <c r="P42" s="10"/>
      <c r="Q42" s="10" t="s">
        <v>55</v>
      </c>
      <c r="R42" s="10"/>
      <c r="S42" s="10" t="s">
        <v>57</v>
      </c>
      <c r="T42" s="10"/>
      <c r="U42" s="10"/>
      <c r="V42" s="10"/>
      <c r="W42" s="10" t="s">
        <v>59</v>
      </c>
      <c r="X42" s="10"/>
      <c r="Y42" s="10"/>
      <c r="Z42" s="10"/>
    </row>
    <row r="43" spans="1:26" x14ac:dyDescent="0.25">
      <c r="C43" s="4" t="str">
        <f>IF(O35=1,Q44,"")</f>
        <v>ცეფაზოლინი</v>
      </c>
      <c r="E43" s="65" t="str">
        <f>IF(O35=1,S44,"")</f>
        <v>1გ კუნთში ან ინტრავენურად</v>
      </c>
      <c r="F43" s="65"/>
      <c r="G43" s="65"/>
      <c r="H43" s="65"/>
      <c r="I43" s="65"/>
      <c r="J43" s="65" t="str">
        <f>IF(O35=1,W44,"")</f>
        <v>50 მგ/კგ კუნთში ან ინტრავენურად</v>
      </c>
      <c r="K43" s="65"/>
      <c r="L43" s="65"/>
      <c r="M43" s="65"/>
      <c r="N43" s="65"/>
      <c r="P43" s="10"/>
      <c r="Q43" s="10" t="s">
        <v>56</v>
      </c>
      <c r="R43" s="10"/>
      <c r="S43" s="10" t="s">
        <v>58</v>
      </c>
      <c r="T43" s="10"/>
      <c r="U43" s="10"/>
      <c r="V43" s="10"/>
      <c r="W43" s="10" t="s">
        <v>60</v>
      </c>
      <c r="X43" s="10"/>
      <c r="Y43" s="10"/>
      <c r="Z43" s="10"/>
    </row>
    <row r="44" spans="1:26" x14ac:dyDescent="0.25">
      <c r="C44" s="4" t="str">
        <f>IF(O35=1,Q45,"")</f>
        <v>ცეფტრიაქსონი</v>
      </c>
      <c r="E44" s="66" t="str">
        <f>IF(O35=1,S45,"")</f>
        <v>1გ კუნთში ან ინტრავენურად</v>
      </c>
      <c r="F44" s="66"/>
      <c r="G44" s="66"/>
      <c r="H44" s="66"/>
      <c r="I44" s="66"/>
      <c r="J44" s="66" t="str">
        <f>IF(O35=1,W45,"")</f>
        <v>50 მგ/კგ კუნთში ან ინტრავენურად</v>
      </c>
      <c r="K44" s="66"/>
      <c r="L44" s="66"/>
      <c r="M44" s="66"/>
      <c r="N44" s="66"/>
      <c r="P44" s="10"/>
      <c r="Q44" s="10" t="s">
        <v>43</v>
      </c>
      <c r="R44" s="10"/>
      <c r="S44" s="10" t="s">
        <v>48</v>
      </c>
      <c r="T44" s="10"/>
      <c r="U44" s="10"/>
      <c r="V44" s="10"/>
      <c r="W44" s="10" t="s">
        <v>52</v>
      </c>
      <c r="X44" s="10"/>
      <c r="Y44" s="10"/>
      <c r="Z44" s="10"/>
    </row>
    <row r="45" spans="1:26" x14ac:dyDescent="0.25">
      <c r="E45" s="67" t="str">
        <f>IF(O35=1,Q48,"")</f>
        <v>ცეფალოსპორინები არ გამოიყენება ინდივიდებში პენიცილინზე/ამპიცილინზე ანაფილაქსიის, ანგიოედემის ან ურტიკარიის ანამნეზით.</v>
      </c>
      <c r="F45" s="67"/>
      <c r="G45" s="67"/>
      <c r="H45" s="67"/>
      <c r="I45" s="67"/>
      <c r="J45" s="67"/>
      <c r="K45" s="67"/>
      <c r="L45" s="67"/>
      <c r="M45" s="67"/>
      <c r="N45" s="67"/>
      <c r="P45" s="10"/>
      <c r="Q45" s="10" t="s">
        <v>44</v>
      </c>
      <c r="R45" s="10"/>
      <c r="S45" s="10" t="s">
        <v>48</v>
      </c>
      <c r="T45" s="10"/>
      <c r="U45" s="10"/>
      <c r="V45" s="10"/>
      <c r="W45" s="10" t="s">
        <v>52</v>
      </c>
      <c r="X45" s="10"/>
      <c r="Y45" s="10"/>
      <c r="Z45" s="10"/>
    </row>
    <row r="46" spans="1:26" x14ac:dyDescent="0.25">
      <c r="E46" s="67"/>
      <c r="F46" s="67"/>
      <c r="G46" s="67"/>
      <c r="H46" s="67"/>
      <c r="I46" s="67"/>
      <c r="J46" s="67"/>
      <c r="K46" s="67"/>
      <c r="L46" s="67"/>
      <c r="M46" s="67"/>
      <c r="N46" s="67"/>
      <c r="P46" s="10"/>
      <c r="Q46" s="10"/>
      <c r="R46" s="10"/>
      <c r="S46" s="10"/>
      <c r="T46" s="10"/>
      <c r="U46" s="10"/>
      <c r="V46" s="10"/>
      <c r="W46" s="10"/>
      <c r="X46" s="10"/>
      <c r="Y46" s="10"/>
      <c r="Z46" s="10"/>
    </row>
    <row r="47" spans="1:26" x14ac:dyDescent="0.25">
      <c r="P47" s="10"/>
      <c r="Q47" s="10"/>
      <c r="R47" s="10"/>
      <c r="S47" s="10"/>
      <c r="T47" s="10"/>
      <c r="U47" s="10"/>
      <c r="V47" s="10"/>
      <c r="W47" s="10"/>
      <c r="X47" s="10"/>
      <c r="Y47" s="10"/>
      <c r="Z47" s="10"/>
    </row>
    <row r="48" spans="1:26" x14ac:dyDescent="0.25">
      <c r="A48" s="4" t="s">
        <v>62</v>
      </c>
      <c r="C48" s="9"/>
      <c r="D48" s="4" t="s">
        <v>63</v>
      </c>
      <c r="P48" s="10"/>
      <c r="Q48" s="10" t="s">
        <v>61</v>
      </c>
      <c r="R48" s="10"/>
      <c r="S48" s="10"/>
      <c r="T48" s="10"/>
      <c r="U48" s="10"/>
      <c r="V48" s="10"/>
      <c r="W48" s="10"/>
      <c r="X48" s="10"/>
      <c r="Y48" s="10"/>
      <c r="Z48" s="10"/>
    </row>
    <row r="49" spans="1:26" x14ac:dyDescent="0.25">
      <c r="P49" s="10"/>
      <c r="Q49" s="10"/>
      <c r="R49" s="10"/>
      <c r="S49" s="10"/>
      <c r="T49" s="10"/>
      <c r="U49" s="10"/>
      <c r="V49" s="10"/>
      <c r="W49" s="10"/>
      <c r="X49" s="10"/>
      <c r="Y49" s="10"/>
      <c r="Z49" s="10"/>
    </row>
    <row r="50" spans="1:26" x14ac:dyDescent="0.25">
      <c r="A50" s="4" t="s">
        <v>64</v>
      </c>
      <c r="F50" s="9"/>
      <c r="G50" s="4" t="s">
        <v>65</v>
      </c>
      <c r="P50" s="10"/>
      <c r="Q50" s="10"/>
      <c r="R50" s="10"/>
      <c r="S50" s="10"/>
      <c r="T50" s="10"/>
      <c r="U50" s="10"/>
      <c r="V50" s="10"/>
      <c r="W50" s="10"/>
      <c r="X50" s="10"/>
      <c r="Y50" s="10"/>
      <c r="Z50" s="10"/>
    </row>
    <row r="52" spans="1:26" x14ac:dyDescent="0.25">
      <c r="A52" s="4" t="s">
        <v>66</v>
      </c>
      <c r="C52" s="7">
        <f>C48*F50</f>
        <v>0</v>
      </c>
      <c r="D52" s="4" t="s">
        <v>68</v>
      </c>
      <c r="E52" s="7">
        <f>C52/1000</f>
        <v>0</v>
      </c>
      <c r="F52" s="4" t="s">
        <v>67</v>
      </c>
    </row>
  </sheetData>
  <sheetProtection algorithmName="SHA-512" hashValue="c3i9vw1HAiKAJzTUwgGYrfc8eb6xGQdiHINuybpreeSFvqrTFXitYNMYwTjhI8JfmU+qa6xLHbqXN5AKnXimXg==" saltValue="ccHqaKTX/qNYAG/De38VhQ==" spinCount="100000" sheet="1" objects="1" scenarios="1"/>
  <mergeCells count="22">
    <mergeCell ref="A6:N7"/>
    <mergeCell ref="A1:N3"/>
    <mergeCell ref="A8:N9"/>
    <mergeCell ref="A10:N13"/>
    <mergeCell ref="A15:N16"/>
    <mergeCell ref="J39:N39"/>
    <mergeCell ref="E39:I39"/>
    <mergeCell ref="E38:I38"/>
    <mergeCell ref="J38:N38"/>
    <mergeCell ref="A32:N33"/>
    <mergeCell ref="E37:N37"/>
    <mergeCell ref="E40:I40"/>
    <mergeCell ref="J40:N40"/>
    <mergeCell ref="E41:I41"/>
    <mergeCell ref="J41:N41"/>
    <mergeCell ref="E42:I42"/>
    <mergeCell ref="J42:N42"/>
    <mergeCell ref="E43:I43"/>
    <mergeCell ref="J43:N43"/>
    <mergeCell ref="E44:I44"/>
    <mergeCell ref="J44:N44"/>
    <mergeCell ref="E45:N46"/>
  </mergeCells>
  <conditionalFormatting sqref="E43:N44">
    <cfRule type="notContainsBlanks" dxfId="41" priority="1">
      <formula>LEN(TRIM(E43))&gt;0</formula>
    </cfRule>
  </conditionalFormatting>
  <hyperlinks>
    <hyperlink ref="A1:N3" location="Main!A1" display="რეკომენდაციები ოროდენტალური პროცედურის წინ პაციენტებში კარდიოვასკულური დაავადებით და ინფექციური ენდოკარდიტის მაღალი რისკით" xr:uid="{4BDEE2DB-C8E0-4F54-8001-C2DD117ED39C}"/>
    <hyperlink ref="A32:N33" location="Main!A1" display="ზოგადი პრევენციული ღონისძიებები" xr:uid="{E23469EC-8C24-41CE-97B4-87F594CF984B}"/>
  </hyperlinks>
  <pageMargins left="0.7" right="0.7" top="0.75" bottom="0.75" header="0.3" footer="0.3"/>
  <pageSetup paperSize="9" orientation="landscape"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Option Button 1">
              <controlPr defaultSize="0" autoFill="0" autoLine="0" autoPict="0">
                <anchor moveWithCells="1">
                  <from>
                    <xdr:col>4</xdr:col>
                    <xdr:colOff>342900</xdr:colOff>
                    <xdr:row>33</xdr:row>
                    <xdr:rowOff>180975</xdr:rowOff>
                  </from>
                  <to>
                    <xdr:col>5</xdr:col>
                    <xdr:colOff>114300</xdr:colOff>
                    <xdr:row>35</xdr:row>
                    <xdr:rowOff>38100</xdr:rowOff>
                  </to>
                </anchor>
              </controlPr>
            </control>
          </mc:Choice>
        </mc:AlternateContent>
        <mc:AlternateContent xmlns:mc="http://schemas.openxmlformats.org/markup-compatibility/2006">
          <mc:Choice Requires="x14">
            <control shapeId="3074" r:id="rId5" name="Option Button 2">
              <controlPr defaultSize="0" autoFill="0" autoLine="0" autoPict="0">
                <anchor moveWithCells="1">
                  <from>
                    <xdr:col>5</xdr:col>
                    <xdr:colOff>209550</xdr:colOff>
                    <xdr:row>34</xdr:row>
                    <xdr:rowOff>0</xdr:rowOff>
                  </from>
                  <to>
                    <xdr:col>6</xdr:col>
                    <xdr:colOff>19050</xdr:colOff>
                    <xdr:row>35</xdr:row>
                    <xdr:rowOff>47625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CFF63-1AE7-4AEB-9B68-3B936659F200}">
  <dimension ref="A1:N23"/>
  <sheetViews>
    <sheetView workbookViewId="0">
      <selection activeCell="J39" sqref="J39"/>
    </sheetView>
  </sheetViews>
  <sheetFormatPr defaultRowHeight="15" x14ac:dyDescent="0.25"/>
  <cols>
    <col min="1" max="16384" width="9" style="2"/>
  </cols>
  <sheetData>
    <row r="1" spans="1:14" x14ac:dyDescent="0.25">
      <c r="A1" s="60" t="s">
        <v>70</v>
      </c>
      <c r="B1" s="60"/>
      <c r="C1" s="60"/>
      <c r="D1" s="60"/>
      <c r="E1" s="60"/>
      <c r="F1" s="60"/>
      <c r="G1" s="60"/>
      <c r="H1" s="60"/>
      <c r="I1" s="60"/>
      <c r="J1" s="60"/>
      <c r="K1" s="60"/>
      <c r="L1" s="60"/>
      <c r="M1" s="60"/>
      <c r="N1" s="60"/>
    </row>
    <row r="2" spans="1:14" x14ac:dyDescent="0.25">
      <c r="A2" s="60"/>
      <c r="B2" s="60"/>
      <c r="C2" s="60"/>
      <c r="D2" s="60"/>
      <c r="E2" s="60"/>
      <c r="F2" s="60"/>
      <c r="G2" s="60"/>
      <c r="H2" s="60"/>
      <c r="I2" s="60"/>
      <c r="J2" s="60"/>
      <c r="K2" s="60"/>
      <c r="L2" s="60"/>
      <c r="M2" s="60"/>
      <c r="N2" s="60"/>
    </row>
    <row r="4" spans="1:14" x14ac:dyDescent="0.25">
      <c r="A4" s="61" t="s">
        <v>71</v>
      </c>
      <c r="B4" s="61"/>
      <c r="C4" s="61"/>
      <c r="D4" s="61"/>
      <c r="E4" s="61"/>
      <c r="F4" s="61"/>
      <c r="G4" s="61"/>
      <c r="H4" s="61"/>
      <c r="I4" s="61"/>
      <c r="J4" s="61"/>
      <c r="K4" s="61"/>
      <c r="L4" s="61"/>
      <c r="M4" s="61"/>
      <c r="N4" s="61"/>
    </row>
    <row r="5" spans="1:14" x14ac:dyDescent="0.25">
      <c r="A5" s="61"/>
      <c r="B5" s="61"/>
      <c r="C5" s="61"/>
      <c r="D5" s="61"/>
      <c r="E5" s="61"/>
      <c r="F5" s="61"/>
      <c r="G5" s="61"/>
      <c r="H5" s="61"/>
      <c r="I5" s="61"/>
      <c r="J5" s="61"/>
      <c r="K5" s="61"/>
      <c r="L5" s="61"/>
      <c r="M5" s="61"/>
      <c r="N5" s="61"/>
    </row>
    <row r="6" spans="1:14" x14ac:dyDescent="0.25">
      <c r="A6" s="61" t="s">
        <v>72</v>
      </c>
      <c r="B6" s="61"/>
      <c r="C6" s="61"/>
      <c r="D6" s="61"/>
      <c r="E6" s="61"/>
      <c r="F6" s="61"/>
      <c r="G6" s="61"/>
      <c r="H6" s="61"/>
      <c r="I6" s="61"/>
      <c r="J6" s="61"/>
      <c r="K6" s="61"/>
      <c r="L6" s="61"/>
      <c r="M6" s="61"/>
      <c r="N6" s="61"/>
    </row>
    <row r="7" spans="1:14" x14ac:dyDescent="0.25">
      <c r="A7" s="61"/>
      <c r="B7" s="61"/>
      <c r="C7" s="61"/>
      <c r="D7" s="61"/>
      <c r="E7" s="61"/>
      <c r="F7" s="61"/>
      <c r="G7" s="61"/>
      <c r="H7" s="61"/>
      <c r="I7" s="61"/>
      <c r="J7" s="61"/>
      <c r="K7" s="61"/>
      <c r="L7" s="61"/>
      <c r="M7" s="61"/>
      <c r="N7" s="61"/>
    </row>
    <row r="8" spans="1:14" x14ac:dyDescent="0.25">
      <c r="A8" s="61"/>
      <c r="B8" s="61"/>
      <c r="C8" s="61"/>
      <c r="D8" s="61"/>
      <c r="E8" s="61"/>
      <c r="F8" s="61"/>
      <c r="G8" s="61"/>
      <c r="H8" s="61"/>
      <c r="I8" s="61"/>
      <c r="J8" s="61"/>
      <c r="K8" s="61"/>
      <c r="L8" s="61"/>
      <c r="M8" s="61"/>
      <c r="N8" s="61"/>
    </row>
    <row r="10" spans="1:14" x14ac:dyDescent="0.25">
      <c r="A10" s="60" t="s">
        <v>73</v>
      </c>
      <c r="B10" s="60"/>
      <c r="C10" s="60"/>
      <c r="D10" s="60"/>
      <c r="E10" s="60"/>
      <c r="F10" s="60"/>
      <c r="G10" s="60"/>
      <c r="H10" s="60"/>
      <c r="I10" s="60"/>
      <c r="J10" s="60"/>
      <c r="K10" s="60"/>
      <c r="L10" s="60"/>
      <c r="M10" s="60"/>
      <c r="N10" s="60"/>
    </row>
    <row r="11" spans="1:14" x14ac:dyDescent="0.25">
      <c r="A11" s="60"/>
      <c r="B11" s="60"/>
      <c r="C11" s="60"/>
      <c r="D11" s="60"/>
      <c r="E11" s="60"/>
      <c r="F11" s="60"/>
      <c r="G11" s="60"/>
      <c r="H11" s="60"/>
      <c r="I11" s="60"/>
      <c r="J11" s="60"/>
      <c r="K11" s="60"/>
      <c r="L11" s="60"/>
      <c r="M11" s="60"/>
      <c r="N11" s="60"/>
    </row>
    <row r="13" spans="1:14" x14ac:dyDescent="0.25">
      <c r="A13" s="72" t="s">
        <v>74</v>
      </c>
      <c r="B13" s="72"/>
      <c r="C13" s="72"/>
      <c r="D13" s="72"/>
      <c r="E13" s="72"/>
      <c r="F13" s="72"/>
      <c r="G13" s="72"/>
      <c r="H13" s="72"/>
      <c r="I13" s="72"/>
      <c r="J13" s="72"/>
      <c r="K13" s="72"/>
      <c r="L13" s="72"/>
      <c r="M13" s="72"/>
      <c r="N13" s="72"/>
    </row>
    <row r="14" spans="1:14" x14ac:dyDescent="0.25">
      <c r="A14" s="72"/>
      <c r="B14" s="72"/>
      <c r="C14" s="72"/>
      <c r="D14" s="72"/>
      <c r="E14" s="72"/>
      <c r="F14" s="72"/>
      <c r="G14" s="72"/>
      <c r="H14" s="72"/>
      <c r="I14" s="72"/>
      <c r="J14" s="72"/>
      <c r="K14" s="72"/>
      <c r="L14" s="72"/>
      <c r="M14" s="72"/>
      <c r="N14" s="72"/>
    </row>
    <row r="15" spans="1:14" x14ac:dyDescent="0.25">
      <c r="A15" s="48" t="s">
        <v>75</v>
      </c>
      <c r="B15" s="48"/>
      <c r="C15" s="48"/>
      <c r="D15" s="48"/>
      <c r="E15" s="48"/>
      <c r="F15" s="48"/>
      <c r="G15" s="48"/>
      <c r="H15" s="48"/>
      <c r="I15" s="48"/>
      <c r="J15" s="48"/>
      <c r="K15" s="48"/>
      <c r="L15" s="48"/>
      <c r="M15" s="48"/>
      <c r="N15" s="48"/>
    </row>
    <row r="16" spans="1:14" x14ac:dyDescent="0.25">
      <c r="A16" s="48" t="s">
        <v>76</v>
      </c>
      <c r="B16" s="48"/>
      <c r="C16" s="48"/>
      <c r="D16" s="48"/>
      <c r="E16" s="48"/>
      <c r="F16" s="48"/>
      <c r="G16" s="48"/>
      <c r="H16" s="48"/>
      <c r="I16" s="48"/>
      <c r="J16" s="48"/>
      <c r="K16" s="48"/>
      <c r="L16" s="48"/>
      <c r="M16" s="48"/>
      <c r="N16" s="48"/>
    </row>
    <row r="17" spans="1:14" x14ac:dyDescent="0.25">
      <c r="A17" s="72" t="s">
        <v>77</v>
      </c>
      <c r="B17" s="72"/>
      <c r="C17" s="72"/>
      <c r="D17" s="72"/>
      <c r="E17" s="72"/>
      <c r="F17" s="72"/>
      <c r="G17" s="72"/>
      <c r="H17" s="72"/>
      <c r="I17" s="72"/>
      <c r="J17" s="72"/>
      <c r="K17" s="72"/>
      <c r="L17" s="72"/>
      <c r="M17" s="72"/>
      <c r="N17" s="72"/>
    </row>
    <row r="18" spans="1:14" x14ac:dyDescent="0.25">
      <c r="A18" s="72"/>
      <c r="B18" s="72"/>
      <c r="C18" s="72"/>
      <c r="D18" s="72"/>
      <c r="E18" s="72"/>
      <c r="F18" s="72"/>
      <c r="G18" s="72"/>
      <c r="H18" s="72"/>
      <c r="I18" s="72"/>
      <c r="J18" s="72"/>
      <c r="K18" s="72"/>
      <c r="L18" s="72"/>
      <c r="M18" s="72"/>
      <c r="N18" s="72"/>
    </row>
    <row r="19" spans="1:14" x14ac:dyDescent="0.25">
      <c r="A19" s="72" t="s">
        <v>437</v>
      </c>
      <c r="B19" s="72"/>
      <c r="C19" s="72"/>
      <c r="D19" s="72"/>
      <c r="E19" s="72"/>
      <c r="F19" s="72"/>
      <c r="G19" s="72"/>
      <c r="H19" s="72"/>
      <c r="I19" s="72"/>
      <c r="J19" s="72"/>
      <c r="K19" s="72"/>
      <c r="L19" s="72"/>
      <c r="M19" s="72"/>
      <c r="N19" s="72"/>
    </row>
    <row r="20" spans="1:14" x14ac:dyDescent="0.25">
      <c r="A20" s="72"/>
      <c r="B20" s="72"/>
      <c r="C20" s="72"/>
      <c r="D20" s="72"/>
      <c r="E20" s="72"/>
      <c r="F20" s="72"/>
      <c r="G20" s="72"/>
      <c r="H20" s="72"/>
      <c r="I20" s="72"/>
      <c r="J20" s="72"/>
      <c r="K20" s="72"/>
      <c r="L20" s="72"/>
      <c r="M20" s="72"/>
      <c r="N20" s="72"/>
    </row>
    <row r="21" spans="1:14" x14ac:dyDescent="0.25">
      <c r="A21" s="72" t="s">
        <v>78</v>
      </c>
      <c r="B21" s="72"/>
      <c r="C21" s="72"/>
      <c r="D21" s="72"/>
      <c r="E21" s="72"/>
      <c r="F21" s="72"/>
      <c r="G21" s="72"/>
      <c r="H21" s="72"/>
      <c r="I21" s="72"/>
      <c r="J21" s="72"/>
      <c r="K21" s="72"/>
      <c r="L21" s="72"/>
      <c r="M21" s="72"/>
      <c r="N21" s="72"/>
    </row>
    <row r="22" spans="1:14" x14ac:dyDescent="0.25">
      <c r="A22" s="72"/>
      <c r="B22" s="72"/>
      <c r="C22" s="72"/>
      <c r="D22" s="72"/>
      <c r="E22" s="72"/>
      <c r="F22" s="72"/>
      <c r="G22" s="72"/>
      <c r="H22" s="72"/>
      <c r="I22" s="72"/>
      <c r="J22" s="72"/>
      <c r="K22" s="72"/>
      <c r="L22" s="72"/>
      <c r="M22" s="72"/>
      <c r="N22" s="72"/>
    </row>
    <row r="23" spans="1:14" x14ac:dyDescent="0.25">
      <c r="A23" s="49" t="s">
        <v>79</v>
      </c>
      <c r="B23" s="48"/>
      <c r="C23" s="48"/>
      <c r="D23" s="48"/>
      <c r="E23" s="48"/>
      <c r="F23" s="48"/>
      <c r="G23" s="48"/>
      <c r="H23" s="48"/>
      <c r="I23" s="48"/>
      <c r="J23" s="48"/>
      <c r="K23" s="48"/>
      <c r="L23" s="48"/>
      <c r="M23" s="48"/>
      <c r="N23" s="48"/>
    </row>
  </sheetData>
  <sheetProtection algorithmName="SHA-512" hashValue="HEEwh+cld9ZI1xz8lxmTrXpM4q7CzkdeYLJjrwKLY97QbeTjzjC/eVokyC/CgQz8L0uQaqZoBki4yC0uam8w9Q==" saltValue="XLVpgyYj0EHRM/byhuNx0g==" spinCount="100000" sheet="1" objects="1" scenarios="1"/>
  <mergeCells count="8">
    <mergeCell ref="A17:N18"/>
    <mergeCell ref="A19:N20"/>
    <mergeCell ref="A21:N22"/>
    <mergeCell ref="A1:N2"/>
    <mergeCell ref="A13:N14"/>
    <mergeCell ref="A4:N5"/>
    <mergeCell ref="A6:N8"/>
    <mergeCell ref="A10:N11"/>
  </mergeCells>
  <hyperlinks>
    <hyperlink ref="A1:N2" location="Main!A1" display="ზოგადი პრევენციული ღონისძიებები" xr:uid="{1EAE8019-5F0B-45F0-9FAD-EC27D2FC1870}"/>
    <hyperlink ref="A10:N11" location="Main!A1" display="ზოგადი პრევენციული ღონისძიებები" xr:uid="{5F098B5E-5D8F-47B6-8F91-4358EA8EDD80}"/>
  </hyperlinks>
  <pageMargins left="0.7" right="0.7" top="0.75" bottom="0.75" header="0.3" footer="0.3"/>
  <pageSetup paperSize="9" orientation="landscape" horizontalDpi="0" verticalDpi="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739EF-E2B2-499E-AC8F-C076A25DF6F1}">
  <dimension ref="A1:S44"/>
  <sheetViews>
    <sheetView topLeftCell="A13" workbookViewId="0">
      <selection activeCell="K55" sqref="K55"/>
    </sheetView>
  </sheetViews>
  <sheetFormatPr defaultRowHeight="15" x14ac:dyDescent="0.25"/>
  <cols>
    <col min="1" max="14" width="9" style="2"/>
    <col min="15" max="15" width="9" style="17"/>
    <col min="16" max="16384" width="9" style="2"/>
  </cols>
  <sheetData>
    <row r="1" spans="1:19" x14ac:dyDescent="0.25">
      <c r="A1" s="60" t="s">
        <v>97</v>
      </c>
      <c r="B1" s="60"/>
      <c r="C1" s="60"/>
      <c r="D1" s="60"/>
      <c r="E1" s="60"/>
      <c r="F1" s="60"/>
      <c r="G1" s="60"/>
      <c r="H1" s="60"/>
      <c r="I1" s="60"/>
      <c r="J1" s="60"/>
      <c r="K1" s="60"/>
      <c r="L1" s="60"/>
      <c r="M1" s="60"/>
      <c r="N1" s="60"/>
      <c r="P1" s="17"/>
      <c r="Q1" s="17"/>
      <c r="R1" s="17"/>
      <c r="S1" s="17"/>
    </row>
    <row r="2" spans="1:19" x14ac:dyDescent="0.25">
      <c r="A2" s="60"/>
      <c r="B2" s="60"/>
      <c r="C2" s="60"/>
      <c r="D2" s="60"/>
      <c r="E2" s="60"/>
      <c r="F2" s="60"/>
      <c r="G2" s="60"/>
      <c r="H2" s="60"/>
      <c r="I2" s="60"/>
      <c r="J2" s="60"/>
      <c r="K2" s="60"/>
      <c r="L2" s="60"/>
      <c r="M2" s="60"/>
      <c r="N2" s="60"/>
      <c r="P2" s="17"/>
      <c r="Q2" s="17"/>
      <c r="R2" s="17"/>
      <c r="S2" s="10" t="s">
        <v>103</v>
      </c>
    </row>
    <row r="3" spans="1:19" x14ac:dyDescent="0.25">
      <c r="P3" s="17"/>
      <c r="Q3" s="17" t="str">
        <f>IF(O4=1,"დადებითი","")</f>
        <v>დადებითი</v>
      </c>
      <c r="R3" s="17"/>
      <c r="S3" s="17"/>
    </row>
    <row r="4" spans="1:19" x14ac:dyDescent="0.25">
      <c r="A4" s="2" t="s">
        <v>98</v>
      </c>
      <c r="O4" s="18">
        <v>1</v>
      </c>
      <c r="P4" s="17"/>
      <c r="Q4" s="17" t="str">
        <f>IF(O4=1,"უარყოფითი","")</f>
        <v>უარყოფითი</v>
      </c>
      <c r="R4" s="17"/>
      <c r="S4" s="17"/>
    </row>
    <row r="5" spans="1:19" x14ac:dyDescent="0.25">
      <c r="N5" s="13"/>
      <c r="P5" s="17"/>
      <c r="Q5" s="17"/>
      <c r="R5" s="17"/>
      <c r="S5" s="17"/>
    </row>
    <row r="6" spans="1:19" x14ac:dyDescent="0.25">
      <c r="A6" s="3" t="str">
        <f>IF(O4=1,O6,"")</f>
        <v xml:space="preserve"> პათოგენის იდენტიფიკაცია MALDI-TOF MS-ის (matrix-assisted laser desorption ionization time-of-flight mass spectrometr) მეშვეობით</v>
      </c>
      <c r="N6" s="13">
        <v>1</v>
      </c>
      <c r="O6" s="17" t="s">
        <v>99</v>
      </c>
      <c r="P6" s="17"/>
      <c r="Q6" s="17"/>
      <c r="R6" s="17"/>
      <c r="S6" s="17"/>
    </row>
    <row r="7" spans="1:19" x14ac:dyDescent="0.25">
      <c r="O7" s="17" t="s">
        <v>100</v>
      </c>
      <c r="P7" s="17"/>
      <c r="Q7" s="17"/>
      <c r="R7" s="17"/>
      <c r="S7" s="17"/>
    </row>
    <row r="8" spans="1:19" x14ac:dyDescent="0.25">
      <c r="A8" s="80" t="str">
        <f>IF(AND(O4=1,N6=2),O7,IF(AND(O4=1,N6=3),O8,IF(O4=2,O15,"")))</f>
        <v/>
      </c>
      <c r="B8" s="80"/>
      <c r="C8" s="80"/>
      <c r="D8" s="80"/>
      <c r="E8" s="80"/>
      <c r="F8" s="80"/>
      <c r="G8" s="80"/>
      <c r="H8" s="80"/>
      <c r="I8" s="80"/>
      <c r="J8" s="80"/>
      <c r="K8" s="80"/>
      <c r="L8" s="80"/>
      <c r="M8" s="80"/>
      <c r="N8" s="80"/>
      <c r="O8" s="17" t="s">
        <v>101</v>
      </c>
      <c r="P8" s="17"/>
      <c r="Q8" s="17"/>
      <c r="R8" s="17"/>
      <c r="S8" s="17"/>
    </row>
    <row r="9" spans="1:19" ht="18" x14ac:dyDescent="0.25">
      <c r="A9" s="76" t="str">
        <f>IF(AND(O4=1,N6=3),S2,"")</f>
        <v/>
      </c>
      <c r="B9" s="76"/>
      <c r="C9" s="76"/>
      <c r="D9" s="76"/>
      <c r="E9" s="76"/>
      <c r="F9" s="76"/>
      <c r="G9" s="76"/>
      <c r="H9" s="76" t="str">
        <f>IF(AND(O4=1,N6=3),S2,IF(AND(O4=2,N6=3),S2,""))</f>
        <v/>
      </c>
      <c r="I9" s="76"/>
      <c r="J9" s="76"/>
      <c r="K9" s="76"/>
      <c r="L9" s="76"/>
      <c r="M9" s="76"/>
      <c r="N9" s="76"/>
      <c r="O9" s="17" t="s">
        <v>102</v>
      </c>
      <c r="P9" s="17"/>
      <c r="Q9" s="17"/>
      <c r="R9" s="17"/>
      <c r="S9" s="17"/>
    </row>
    <row r="10" spans="1:19" ht="15" customHeight="1" x14ac:dyDescent="0.25">
      <c r="A10" s="77" t="str">
        <f>IF(AND(O4=1,N6=3),O9,"")</f>
        <v/>
      </c>
      <c r="B10" s="77"/>
      <c r="C10" s="77"/>
      <c r="D10" s="77"/>
      <c r="E10" s="77"/>
      <c r="F10" s="77"/>
      <c r="G10" s="77"/>
      <c r="H10" s="77" t="str">
        <f>IF(AND(O4=1,N6=3),O10,IF(O4=2,O16,""))</f>
        <v/>
      </c>
      <c r="I10" s="77"/>
      <c r="J10" s="77"/>
      <c r="K10" s="77"/>
      <c r="L10" s="77"/>
      <c r="M10" s="77"/>
      <c r="N10" s="77"/>
      <c r="O10" s="17" t="s">
        <v>121</v>
      </c>
      <c r="P10" s="17"/>
      <c r="Q10" s="17"/>
      <c r="R10" s="17"/>
      <c r="S10" s="17"/>
    </row>
    <row r="11" spans="1:19" ht="15" customHeight="1" x14ac:dyDescent="0.25">
      <c r="A11" s="77"/>
      <c r="B11" s="77"/>
      <c r="C11" s="77"/>
      <c r="D11" s="77"/>
      <c r="E11" s="77"/>
      <c r="F11" s="77"/>
      <c r="G11" s="77"/>
      <c r="H11" s="77"/>
      <c r="I11" s="77"/>
      <c r="J11" s="77"/>
      <c r="K11" s="77"/>
      <c r="L11" s="77"/>
      <c r="M11" s="77"/>
      <c r="N11" s="77"/>
      <c r="O11" s="17" t="s">
        <v>104</v>
      </c>
      <c r="P11" s="17"/>
      <c r="Q11" s="17"/>
      <c r="R11" s="17"/>
      <c r="S11" s="17"/>
    </row>
    <row r="12" spans="1:19" x14ac:dyDescent="0.25">
      <c r="H12" s="77"/>
      <c r="I12" s="77"/>
      <c r="J12" s="77"/>
      <c r="K12" s="77"/>
      <c r="L12" s="77"/>
      <c r="M12" s="77"/>
      <c r="N12" s="77"/>
      <c r="O12" s="17" t="s">
        <v>105</v>
      </c>
      <c r="P12" s="17"/>
      <c r="Q12" s="17"/>
      <c r="R12" s="17"/>
      <c r="S12" s="17"/>
    </row>
    <row r="13" spans="1:19" ht="18" x14ac:dyDescent="0.25">
      <c r="H13" s="76" t="str">
        <f>IF(AND(O4=1,N6=3),S2,IF(O4=2,S2,""))</f>
        <v/>
      </c>
      <c r="I13" s="76"/>
      <c r="J13" s="76"/>
      <c r="K13" s="14"/>
      <c r="L13" s="76" t="str">
        <f>IF(AND(O4=1,N6=3),S2,IF(O4=2,S2,""))</f>
        <v/>
      </c>
      <c r="M13" s="76"/>
      <c r="N13" s="76"/>
      <c r="O13" s="17" t="s">
        <v>106</v>
      </c>
      <c r="P13" s="17"/>
      <c r="Q13" s="17"/>
      <c r="R13" s="17"/>
      <c r="S13" s="17"/>
    </row>
    <row r="14" spans="1:19" x14ac:dyDescent="0.25">
      <c r="H14" s="77" t="str">
        <f>IF(AND(O4=1,N6=3),O12,IF(O4=2,O12,""))</f>
        <v/>
      </c>
      <c r="I14" s="77"/>
      <c r="J14" s="77"/>
      <c r="L14" s="77" t="str">
        <f>IF(AND(O4=1,N6=3),O11,IF(O4=2,O11,""))</f>
        <v/>
      </c>
      <c r="M14" s="77"/>
      <c r="N14" s="77"/>
      <c r="O14" s="17" t="s">
        <v>107</v>
      </c>
      <c r="P14" s="17"/>
      <c r="Q14" s="17"/>
      <c r="R14" s="17"/>
      <c r="S14" s="17"/>
    </row>
    <row r="15" spans="1:19" x14ac:dyDescent="0.25">
      <c r="H15" s="77"/>
      <c r="I15" s="77"/>
      <c r="J15" s="77"/>
      <c r="L15" s="77"/>
      <c r="M15" s="77"/>
      <c r="N15" s="77"/>
      <c r="O15" s="17" t="s">
        <v>108</v>
      </c>
      <c r="P15" s="17"/>
      <c r="Q15" s="17"/>
      <c r="R15" s="17"/>
      <c r="S15" s="17"/>
    </row>
    <row r="16" spans="1:19" x14ac:dyDescent="0.25">
      <c r="H16" s="77"/>
      <c r="I16" s="77"/>
      <c r="J16" s="77"/>
      <c r="L16" s="77"/>
      <c r="M16" s="77"/>
      <c r="N16" s="77"/>
      <c r="O16" s="17" t="s">
        <v>122</v>
      </c>
      <c r="P16" s="17"/>
      <c r="Q16" s="17"/>
      <c r="R16" s="17"/>
      <c r="S16" s="17"/>
    </row>
    <row r="17" spans="1:14" ht="18" x14ac:dyDescent="0.25">
      <c r="G17" s="15" t="str">
        <f>IF(AND(O4=1,N6=3),S2,IF(O4=2,S2,""))</f>
        <v/>
      </c>
      <c r="H17" s="14"/>
      <c r="I17" s="14"/>
      <c r="J17" s="14"/>
      <c r="K17" s="16" t="str">
        <f>IF(AND(O4=1,N6=3),S2,IF(O4=2,S2,""))</f>
        <v/>
      </c>
    </row>
    <row r="18" spans="1:14" ht="15" customHeight="1" x14ac:dyDescent="0.25">
      <c r="E18" s="78" t="str">
        <f>IF(AND(O4=1,N6=3),O13,IF(O4=2,O13,""))</f>
        <v/>
      </c>
      <c r="F18" s="78"/>
      <c r="G18" s="78"/>
      <c r="K18" s="79" t="str">
        <f>IF(AND(O4=1,N6=3),O14,IF(O4=2,O14,""))</f>
        <v/>
      </c>
      <c r="L18" s="79"/>
      <c r="M18" s="79"/>
    </row>
    <row r="19" spans="1:14" x14ac:dyDescent="0.25">
      <c r="E19" s="78"/>
      <c r="F19" s="78"/>
      <c r="G19" s="78"/>
      <c r="K19" s="79"/>
      <c r="L19" s="79"/>
      <c r="M19" s="79"/>
    </row>
    <row r="20" spans="1:14" x14ac:dyDescent="0.25">
      <c r="E20" s="78"/>
      <c r="F20" s="78"/>
      <c r="G20" s="78"/>
      <c r="K20" s="79"/>
      <c r="L20" s="79"/>
      <c r="M20" s="79"/>
    </row>
    <row r="21" spans="1:14" x14ac:dyDescent="0.25">
      <c r="E21" s="78"/>
      <c r="F21" s="78"/>
      <c r="G21" s="78"/>
      <c r="K21" s="79"/>
      <c r="L21" s="79"/>
      <c r="M21" s="79"/>
    </row>
    <row r="22" spans="1:14" x14ac:dyDescent="0.25">
      <c r="E22" s="78"/>
      <c r="F22" s="78"/>
      <c r="G22" s="78"/>
      <c r="K22" s="79"/>
      <c r="L22" s="79"/>
      <c r="M22" s="79"/>
    </row>
    <row r="23" spans="1:14" x14ac:dyDescent="0.25">
      <c r="E23" s="78"/>
      <c r="F23" s="78"/>
      <c r="G23" s="78"/>
      <c r="K23" s="79"/>
      <c r="L23" s="79"/>
      <c r="M23" s="79"/>
    </row>
    <row r="24" spans="1:14" x14ac:dyDescent="0.25">
      <c r="E24" s="78"/>
      <c r="F24" s="78"/>
      <c r="G24" s="78"/>
      <c r="K24" s="79"/>
      <c r="L24" s="79"/>
      <c r="M24" s="79"/>
    </row>
    <row r="31" spans="1:14" x14ac:dyDescent="0.25">
      <c r="A31" s="60" t="s">
        <v>109</v>
      </c>
      <c r="B31" s="60"/>
      <c r="C31" s="60"/>
      <c r="D31" s="60"/>
      <c r="E31" s="60"/>
      <c r="F31" s="60"/>
      <c r="G31" s="60"/>
      <c r="H31" s="60"/>
      <c r="I31" s="60"/>
      <c r="J31" s="60"/>
      <c r="K31" s="60"/>
      <c r="L31" s="60"/>
      <c r="M31" s="60"/>
      <c r="N31" s="60"/>
    </row>
    <row r="32" spans="1:14" x14ac:dyDescent="0.25">
      <c r="A32" s="60"/>
      <c r="B32" s="60"/>
      <c r="C32" s="60"/>
      <c r="D32" s="60"/>
      <c r="E32" s="60"/>
      <c r="F32" s="60"/>
      <c r="G32" s="60"/>
      <c r="H32" s="60"/>
      <c r="I32" s="60"/>
      <c r="J32" s="60"/>
      <c r="K32" s="60"/>
      <c r="L32" s="60"/>
      <c r="M32" s="60"/>
      <c r="N32" s="60"/>
    </row>
    <row r="34" spans="1:14" x14ac:dyDescent="0.25">
      <c r="A34" s="75" t="s">
        <v>110</v>
      </c>
      <c r="B34" s="75"/>
      <c r="C34" s="75"/>
      <c r="D34" s="75" t="s">
        <v>111</v>
      </c>
      <c r="E34" s="75"/>
      <c r="F34" s="75"/>
      <c r="G34" s="75"/>
      <c r="H34" s="75"/>
      <c r="I34" s="75"/>
      <c r="J34" s="75"/>
      <c r="K34" s="75"/>
      <c r="L34" s="75"/>
      <c r="M34" s="75"/>
      <c r="N34" s="75"/>
    </row>
    <row r="35" spans="1:14" x14ac:dyDescent="0.25">
      <c r="A35" s="74" t="s">
        <v>112</v>
      </c>
      <c r="B35" s="74"/>
      <c r="C35" s="74"/>
      <c r="D35" s="74" t="s">
        <v>113</v>
      </c>
      <c r="E35" s="74"/>
      <c r="F35" s="74"/>
      <c r="G35" s="74"/>
      <c r="H35" s="74"/>
      <c r="I35" s="74"/>
      <c r="J35" s="74"/>
      <c r="K35" s="74"/>
      <c r="L35" s="74"/>
      <c r="M35" s="74"/>
      <c r="N35" s="74"/>
    </row>
    <row r="36" spans="1:14" x14ac:dyDescent="0.25">
      <c r="A36" s="74" t="s">
        <v>114</v>
      </c>
      <c r="B36" s="74"/>
      <c r="C36" s="74"/>
      <c r="D36" s="74" t="s">
        <v>115</v>
      </c>
      <c r="E36" s="74"/>
      <c r="F36" s="74"/>
      <c r="G36" s="74"/>
      <c r="H36" s="74"/>
      <c r="I36" s="74"/>
      <c r="J36" s="74"/>
      <c r="K36" s="74"/>
      <c r="L36" s="74"/>
      <c r="M36" s="74"/>
      <c r="N36" s="74"/>
    </row>
    <row r="37" spans="1:14" x14ac:dyDescent="0.25">
      <c r="A37" s="74" t="s">
        <v>116</v>
      </c>
      <c r="B37" s="74"/>
      <c r="C37" s="74"/>
      <c r="D37" s="73" t="s">
        <v>117</v>
      </c>
      <c r="E37" s="73"/>
      <c r="F37" s="73"/>
      <c r="G37" s="73"/>
      <c r="H37" s="73"/>
      <c r="I37" s="73"/>
      <c r="J37" s="73"/>
      <c r="K37" s="73"/>
      <c r="L37" s="73"/>
      <c r="M37" s="73"/>
      <c r="N37" s="73"/>
    </row>
    <row r="38" spans="1:14" x14ac:dyDescent="0.25">
      <c r="A38" s="74"/>
      <c r="B38" s="74"/>
      <c r="C38" s="74"/>
      <c r="D38" s="73"/>
      <c r="E38" s="73"/>
      <c r="F38" s="73"/>
      <c r="G38" s="73"/>
      <c r="H38" s="73"/>
      <c r="I38" s="73"/>
      <c r="J38" s="73"/>
      <c r="K38" s="73"/>
      <c r="L38" s="73"/>
      <c r="M38" s="73"/>
      <c r="N38" s="73"/>
    </row>
    <row r="39" spans="1:14" x14ac:dyDescent="0.25">
      <c r="A39" s="74" t="s">
        <v>118</v>
      </c>
      <c r="B39" s="74"/>
      <c r="C39" s="74"/>
      <c r="D39" s="74" t="s">
        <v>119</v>
      </c>
      <c r="E39" s="74"/>
      <c r="F39" s="74"/>
      <c r="G39" s="74"/>
      <c r="H39" s="74"/>
      <c r="I39" s="74"/>
      <c r="J39" s="74"/>
      <c r="K39" s="74"/>
      <c r="L39" s="74"/>
      <c r="M39" s="74"/>
      <c r="N39" s="74"/>
    </row>
    <row r="40" spans="1:14" x14ac:dyDescent="0.25">
      <c r="A40" s="74" t="s">
        <v>120</v>
      </c>
      <c r="B40" s="74"/>
      <c r="C40" s="74"/>
      <c r="D40" s="74" t="s">
        <v>123</v>
      </c>
      <c r="E40" s="74"/>
      <c r="F40" s="74"/>
      <c r="G40" s="74"/>
      <c r="H40" s="74"/>
      <c r="I40" s="74"/>
      <c r="J40" s="74"/>
      <c r="K40" s="74"/>
      <c r="L40" s="74"/>
      <c r="M40" s="74"/>
      <c r="N40" s="74"/>
    </row>
    <row r="41" spans="1:14" x14ac:dyDescent="0.25">
      <c r="A41" s="74" t="s">
        <v>124</v>
      </c>
      <c r="B41" s="74"/>
      <c r="C41" s="74"/>
      <c r="D41" s="74" t="s">
        <v>113</v>
      </c>
      <c r="E41" s="74"/>
      <c r="F41" s="74"/>
      <c r="G41" s="74"/>
      <c r="H41" s="74"/>
      <c r="I41" s="74"/>
      <c r="J41" s="74"/>
      <c r="K41" s="74"/>
      <c r="L41" s="74"/>
      <c r="M41" s="74"/>
      <c r="N41" s="74"/>
    </row>
    <row r="42" spans="1:14" x14ac:dyDescent="0.25">
      <c r="A42" s="74" t="s">
        <v>125</v>
      </c>
      <c r="B42" s="74"/>
      <c r="C42" s="74"/>
      <c r="D42" s="74" t="s">
        <v>126</v>
      </c>
      <c r="E42" s="74"/>
      <c r="F42" s="74"/>
      <c r="G42" s="74"/>
      <c r="H42" s="74"/>
      <c r="I42" s="74"/>
      <c r="J42" s="74"/>
      <c r="K42" s="74"/>
      <c r="L42" s="74"/>
      <c r="M42" s="74"/>
      <c r="N42" s="74"/>
    </row>
    <row r="43" spans="1:14" x14ac:dyDescent="0.25">
      <c r="A43" s="73" t="s">
        <v>127</v>
      </c>
      <c r="B43" s="73"/>
      <c r="C43" s="73"/>
      <c r="D43" s="74" t="s">
        <v>128</v>
      </c>
      <c r="E43" s="74"/>
      <c r="F43" s="74"/>
      <c r="G43" s="74"/>
      <c r="H43" s="74"/>
      <c r="I43" s="74"/>
      <c r="J43" s="74"/>
      <c r="K43" s="74"/>
      <c r="L43" s="74"/>
      <c r="M43" s="74"/>
      <c r="N43" s="74"/>
    </row>
    <row r="44" spans="1:14" x14ac:dyDescent="0.25">
      <c r="A44" s="73"/>
      <c r="B44" s="73"/>
      <c r="C44" s="73"/>
      <c r="D44" s="74"/>
      <c r="E44" s="74"/>
      <c r="F44" s="74"/>
      <c r="G44" s="74"/>
      <c r="H44" s="74"/>
      <c r="I44" s="74"/>
      <c r="J44" s="74"/>
      <c r="K44" s="74"/>
      <c r="L44" s="74"/>
      <c r="M44" s="74"/>
      <c r="N44" s="74"/>
    </row>
  </sheetData>
  <sheetProtection algorithmName="SHA-512" hashValue="SjCqe4sgTcCECSq03WytNvxQQyPnmERXybjiVzhVkTlRfC1hYyks2EyexIaB6pmnpX50ynAWOD2n85tWP9VhMA==" saltValue="OI4/aTuMxKvUkuMiycStcQ==" spinCount="100000" sheet="1" objects="1" scenarios="1"/>
  <mergeCells count="31">
    <mergeCell ref="A1:N2"/>
    <mergeCell ref="L13:N13"/>
    <mergeCell ref="L14:N16"/>
    <mergeCell ref="H14:J16"/>
    <mergeCell ref="E18:G24"/>
    <mergeCell ref="K18:M24"/>
    <mergeCell ref="A8:N8"/>
    <mergeCell ref="A9:G9"/>
    <mergeCell ref="H9:N9"/>
    <mergeCell ref="A10:G11"/>
    <mergeCell ref="H10:N12"/>
    <mergeCell ref="H13:J13"/>
    <mergeCell ref="D37:N38"/>
    <mergeCell ref="A37:C38"/>
    <mergeCell ref="A39:C39"/>
    <mergeCell ref="D39:N39"/>
    <mergeCell ref="A31:N32"/>
    <mergeCell ref="A34:C34"/>
    <mergeCell ref="D34:N34"/>
    <mergeCell ref="A35:C35"/>
    <mergeCell ref="D35:N35"/>
    <mergeCell ref="A36:C36"/>
    <mergeCell ref="D36:N36"/>
    <mergeCell ref="A43:C44"/>
    <mergeCell ref="D43:N44"/>
    <mergeCell ref="A40:C40"/>
    <mergeCell ref="D40:N40"/>
    <mergeCell ref="A41:C41"/>
    <mergeCell ref="D41:N41"/>
    <mergeCell ref="A42:C42"/>
    <mergeCell ref="D42:N42"/>
  </mergeCells>
  <conditionalFormatting sqref="A8:N8">
    <cfRule type="notContainsBlanks" dxfId="40" priority="3">
      <formula>LEN(TRIM(A8))&gt;0</formula>
    </cfRule>
  </conditionalFormatting>
  <conditionalFormatting sqref="H14:J16">
    <cfRule type="notContainsBlanks" dxfId="39" priority="1">
      <formula>LEN(TRIM(H14))&gt;0</formula>
    </cfRule>
  </conditionalFormatting>
  <conditionalFormatting sqref="H10:N12">
    <cfRule type="notContainsBlanks" dxfId="38" priority="2">
      <formula>LEN(TRIM(H10))&gt;0</formula>
    </cfRule>
  </conditionalFormatting>
  <hyperlinks>
    <hyperlink ref="A1:N2" location="Main!A1" display="ზოგადი პრევენციული ღონისძიებები" xr:uid="{617F4720-D443-4BB9-A0C6-BDD20A31DC5D}"/>
    <hyperlink ref="A31:N32" location="Main!A1" display="ზოგადი პრევენციული ღონისძიებები" xr:uid="{3804EF5E-A362-42AE-84E5-A76A6DEF08E1}"/>
  </hyperlinks>
  <pageMargins left="0.7" right="0.7" top="0.75" bottom="0.75" header="0.3" footer="0.3"/>
  <pageSetup paperSize="9" orientation="landscape"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moveWithCells="1">
                  <from>
                    <xdr:col>2</xdr:col>
                    <xdr:colOff>180975</xdr:colOff>
                    <xdr:row>3</xdr:row>
                    <xdr:rowOff>9525</xdr:rowOff>
                  </from>
                  <to>
                    <xdr:col>3</xdr:col>
                    <xdr:colOff>219075</xdr:colOff>
                    <xdr:row>4</xdr:row>
                    <xdr:rowOff>57150</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3</xdr:col>
                    <xdr:colOff>438150</xdr:colOff>
                    <xdr:row>3</xdr:row>
                    <xdr:rowOff>9525</xdr:rowOff>
                  </from>
                  <to>
                    <xdr:col>5</xdr:col>
                    <xdr:colOff>114300</xdr:colOff>
                    <xdr:row>4</xdr:row>
                    <xdr:rowOff>57150</xdr:rowOff>
                  </to>
                </anchor>
              </controlPr>
            </control>
          </mc:Choice>
        </mc:AlternateContent>
        <mc:AlternateContent xmlns:mc="http://schemas.openxmlformats.org/markup-compatibility/2006">
          <mc:Choice Requires="x14">
            <control shapeId="7172" r:id="rId6" name="Drop Down 4">
              <controlPr defaultSize="0" autoLine="0" autoPict="0">
                <anchor moveWithCells="1">
                  <from>
                    <xdr:col>12</xdr:col>
                    <xdr:colOff>333375</xdr:colOff>
                    <xdr:row>4</xdr:row>
                    <xdr:rowOff>180975</xdr:rowOff>
                  </from>
                  <to>
                    <xdr:col>14</xdr:col>
                    <xdr:colOff>0</xdr:colOff>
                    <xdr:row>6</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6F3A7-9FEF-4CC8-8A8B-BC68175B9B9D}">
  <dimension ref="A1:N44"/>
  <sheetViews>
    <sheetView topLeftCell="A7" workbookViewId="0">
      <selection activeCell="Q32" sqref="Q32"/>
    </sheetView>
  </sheetViews>
  <sheetFormatPr defaultRowHeight="15" x14ac:dyDescent="0.25"/>
  <cols>
    <col min="1" max="16384" width="9" style="4"/>
  </cols>
  <sheetData>
    <row r="1" spans="1:14" x14ac:dyDescent="0.25">
      <c r="A1" s="60" t="s">
        <v>130</v>
      </c>
      <c r="B1" s="60"/>
      <c r="C1" s="60"/>
      <c r="D1" s="60"/>
      <c r="E1" s="60"/>
      <c r="F1" s="60"/>
      <c r="G1" s="60"/>
      <c r="H1" s="60"/>
      <c r="I1" s="60"/>
      <c r="J1" s="60"/>
      <c r="K1" s="60"/>
      <c r="L1" s="60"/>
      <c r="M1" s="60"/>
      <c r="N1" s="60"/>
    </row>
    <row r="2" spans="1:14" x14ac:dyDescent="0.25">
      <c r="A2" s="60"/>
      <c r="B2" s="60"/>
      <c r="C2" s="60"/>
      <c r="D2" s="60"/>
      <c r="E2" s="60"/>
      <c r="F2" s="60"/>
      <c r="G2" s="60"/>
      <c r="H2" s="60"/>
      <c r="I2" s="60"/>
      <c r="J2" s="60"/>
      <c r="K2" s="60"/>
      <c r="L2" s="60"/>
      <c r="M2" s="60"/>
      <c r="N2" s="60"/>
    </row>
    <row r="4" spans="1:14" x14ac:dyDescent="0.25">
      <c r="A4" s="89" t="s">
        <v>131</v>
      </c>
      <c r="B4" s="89"/>
      <c r="C4" s="89"/>
      <c r="D4" s="89"/>
      <c r="E4" s="89"/>
      <c r="F4" s="89"/>
      <c r="G4" s="89"/>
      <c r="H4" s="89"/>
      <c r="I4" s="89"/>
      <c r="J4" s="89"/>
      <c r="K4" s="89"/>
      <c r="L4" s="89"/>
      <c r="M4" s="89"/>
      <c r="N4" s="89"/>
    </row>
    <row r="5" spans="1:14" x14ac:dyDescent="0.25">
      <c r="A5" s="81" t="s">
        <v>132</v>
      </c>
      <c r="B5" s="81"/>
      <c r="C5" s="81"/>
      <c r="D5" s="81"/>
      <c r="E5" s="81"/>
      <c r="F5" s="81"/>
      <c r="G5" s="81"/>
      <c r="H5" s="81"/>
      <c r="I5" s="81"/>
      <c r="J5" s="81"/>
      <c r="K5" s="81"/>
      <c r="L5" s="81"/>
      <c r="M5" s="81"/>
      <c r="N5" s="81"/>
    </row>
    <row r="6" spans="1:14" x14ac:dyDescent="0.25">
      <c r="A6" s="81"/>
      <c r="B6" s="81"/>
      <c r="C6" s="81"/>
      <c r="D6" s="81"/>
      <c r="E6" s="81"/>
      <c r="F6" s="81"/>
      <c r="G6" s="81"/>
      <c r="H6" s="81"/>
      <c r="I6" s="81"/>
      <c r="J6" s="81"/>
      <c r="K6" s="81"/>
      <c r="L6" s="81"/>
      <c r="M6" s="81"/>
      <c r="N6" s="81"/>
    </row>
    <row r="7" spans="1:14" x14ac:dyDescent="0.25">
      <c r="A7" s="81" t="s">
        <v>133</v>
      </c>
      <c r="B7" s="81"/>
      <c r="C7" s="81"/>
      <c r="D7" s="81"/>
      <c r="E7" s="81"/>
      <c r="F7" s="81"/>
      <c r="G7" s="81"/>
      <c r="H7" s="81"/>
      <c r="I7" s="81"/>
      <c r="J7" s="81"/>
      <c r="K7" s="81"/>
      <c r="L7" s="81"/>
      <c r="M7" s="81"/>
      <c r="N7" s="81"/>
    </row>
    <row r="8" spans="1:14" x14ac:dyDescent="0.25">
      <c r="A8" s="81"/>
      <c r="B8" s="81"/>
      <c r="C8" s="81"/>
      <c r="D8" s="81"/>
      <c r="E8" s="81"/>
      <c r="F8" s="81"/>
      <c r="G8" s="81"/>
      <c r="H8" s="81"/>
      <c r="I8" s="81"/>
      <c r="J8" s="81"/>
      <c r="K8" s="81"/>
      <c r="L8" s="81"/>
      <c r="M8" s="81"/>
      <c r="N8" s="81"/>
    </row>
    <row r="9" spans="1:14" x14ac:dyDescent="0.25">
      <c r="A9" s="81" t="s">
        <v>134</v>
      </c>
      <c r="B9" s="81"/>
      <c r="C9" s="81"/>
      <c r="D9" s="81"/>
      <c r="E9" s="81"/>
      <c r="F9" s="81"/>
      <c r="G9" s="81"/>
      <c r="H9" s="81"/>
      <c r="I9" s="81"/>
      <c r="J9" s="81"/>
      <c r="K9" s="81"/>
      <c r="L9" s="81"/>
      <c r="M9" s="81"/>
      <c r="N9" s="81"/>
    </row>
    <row r="10" spans="1:14" x14ac:dyDescent="0.25">
      <c r="A10" s="81"/>
      <c r="B10" s="81"/>
      <c r="C10" s="81"/>
      <c r="D10" s="81"/>
      <c r="E10" s="81"/>
      <c r="F10" s="81"/>
      <c r="G10" s="81"/>
      <c r="H10" s="81"/>
      <c r="I10" s="81"/>
      <c r="J10" s="81"/>
      <c r="K10" s="81"/>
      <c r="L10" s="81"/>
      <c r="M10" s="81"/>
      <c r="N10" s="81"/>
    </row>
    <row r="11" spans="1:14" x14ac:dyDescent="0.25">
      <c r="A11" s="81" t="s">
        <v>135</v>
      </c>
      <c r="B11" s="81"/>
      <c r="C11" s="81"/>
      <c r="D11" s="81"/>
      <c r="E11" s="81"/>
      <c r="F11" s="81"/>
      <c r="G11" s="81"/>
      <c r="H11" s="81"/>
      <c r="I11" s="81"/>
      <c r="J11" s="81"/>
      <c r="K11" s="81"/>
      <c r="L11" s="81"/>
      <c r="M11" s="81"/>
      <c r="N11" s="81"/>
    </row>
    <row r="12" spans="1:14" x14ac:dyDescent="0.25">
      <c r="A12" s="81"/>
      <c r="B12" s="81"/>
      <c r="C12" s="81"/>
      <c r="D12" s="81"/>
      <c r="E12" s="81"/>
      <c r="F12" s="81"/>
      <c r="G12" s="81"/>
      <c r="H12" s="81"/>
      <c r="I12" s="81"/>
      <c r="J12" s="81"/>
      <c r="K12" s="81"/>
      <c r="L12" s="81"/>
      <c r="M12" s="81"/>
      <c r="N12" s="81"/>
    </row>
    <row r="13" spans="1:14" ht="15" customHeight="1" x14ac:dyDescent="0.25">
      <c r="A13" s="81" t="s">
        <v>136</v>
      </c>
      <c r="B13" s="81"/>
      <c r="C13" s="81"/>
      <c r="D13" s="81"/>
      <c r="E13" s="81"/>
      <c r="F13" s="81"/>
      <c r="G13" s="81"/>
      <c r="H13" s="81"/>
      <c r="I13" s="81"/>
      <c r="J13" s="81"/>
      <c r="K13" s="81"/>
      <c r="L13" s="81"/>
      <c r="M13" s="81"/>
      <c r="N13" s="81"/>
    </row>
    <row r="14" spans="1:14" x14ac:dyDescent="0.25">
      <c r="A14" s="81"/>
      <c r="B14" s="81"/>
      <c r="C14" s="81"/>
      <c r="D14" s="81"/>
      <c r="E14" s="81"/>
      <c r="F14" s="81"/>
      <c r="G14" s="81"/>
      <c r="H14" s="81"/>
      <c r="I14" s="81"/>
      <c r="J14" s="81"/>
      <c r="K14" s="81"/>
      <c r="L14" s="81"/>
      <c r="M14" s="81"/>
      <c r="N14" s="81"/>
    </row>
    <row r="15" spans="1:14" x14ac:dyDescent="0.25">
      <c r="A15" s="81"/>
      <c r="B15" s="81"/>
      <c r="C15" s="81"/>
      <c r="D15" s="81"/>
      <c r="E15" s="81"/>
      <c r="F15" s="81"/>
      <c r="G15" s="81"/>
      <c r="H15" s="81"/>
      <c r="I15" s="81"/>
      <c r="J15" s="81"/>
      <c r="K15" s="81"/>
      <c r="L15" s="81"/>
      <c r="M15" s="81"/>
      <c r="N15" s="81"/>
    </row>
    <row r="16" spans="1:14" x14ac:dyDescent="0.25">
      <c r="A16" s="90" t="s">
        <v>145</v>
      </c>
      <c r="B16" s="91"/>
      <c r="C16" s="91"/>
      <c r="D16" s="91"/>
      <c r="E16" s="91"/>
      <c r="F16" s="91"/>
      <c r="G16" s="91"/>
      <c r="H16" s="91"/>
      <c r="I16" s="91"/>
      <c r="J16" s="91"/>
      <c r="K16" s="91"/>
      <c r="L16" s="91"/>
      <c r="M16" s="91"/>
      <c r="N16" s="92"/>
    </row>
    <row r="17" spans="1:14" x14ac:dyDescent="0.25">
      <c r="A17" s="89" t="s">
        <v>137</v>
      </c>
      <c r="B17" s="89"/>
      <c r="C17" s="89"/>
      <c r="D17" s="89"/>
      <c r="E17" s="89"/>
      <c r="F17" s="89"/>
      <c r="G17" s="89"/>
      <c r="H17" s="89"/>
      <c r="I17" s="89"/>
      <c r="J17" s="89"/>
      <c r="K17" s="89"/>
      <c r="L17" s="89"/>
      <c r="M17" s="89"/>
      <c r="N17" s="89"/>
    </row>
    <row r="18" spans="1:14" x14ac:dyDescent="0.25">
      <c r="A18" s="81" t="s">
        <v>138</v>
      </c>
      <c r="B18" s="81"/>
      <c r="C18" s="81"/>
      <c r="D18" s="81"/>
      <c r="E18" s="81"/>
      <c r="F18" s="81"/>
      <c r="G18" s="81"/>
      <c r="H18" s="81"/>
      <c r="I18" s="81"/>
      <c r="J18" s="81"/>
      <c r="K18" s="81"/>
      <c r="L18" s="81"/>
      <c r="M18" s="81"/>
      <c r="N18" s="81"/>
    </row>
    <row r="19" spans="1:14" x14ac:dyDescent="0.25">
      <c r="A19" s="81"/>
      <c r="B19" s="81"/>
      <c r="C19" s="81"/>
      <c r="D19" s="81"/>
      <c r="E19" s="81"/>
      <c r="F19" s="81"/>
      <c r="G19" s="81"/>
      <c r="H19" s="81"/>
      <c r="I19" s="81"/>
      <c r="J19" s="81"/>
      <c r="K19" s="81"/>
      <c r="L19" s="81"/>
      <c r="M19" s="81"/>
      <c r="N19" s="81"/>
    </row>
    <row r="20" spans="1:14" x14ac:dyDescent="0.25">
      <c r="A20" s="81" t="s">
        <v>139</v>
      </c>
      <c r="B20" s="81"/>
      <c r="C20" s="81"/>
      <c r="D20" s="81"/>
      <c r="E20" s="81"/>
      <c r="F20" s="81"/>
      <c r="G20" s="81"/>
      <c r="H20" s="81"/>
      <c r="I20" s="81"/>
      <c r="J20" s="81"/>
      <c r="K20" s="81"/>
      <c r="L20" s="81"/>
      <c r="M20" s="81"/>
      <c r="N20" s="81"/>
    </row>
    <row r="21" spans="1:14" x14ac:dyDescent="0.25">
      <c r="A21" s="81"/>
      <c r="B21" s="81"/>
      <c r="C21" s="81"/>
      <c r="D21" s="81"/>
      <c r="E21" s="81"/>
      <c r="F21" s="81"/>
      <c r="G21" s="81"/>
      <c r="H21" s="81"/>
      <c r="I21" s="81"/>
      <c r="J21" s="81"/>
      <c r="K21" s="81"/>
      <c r="L21" s="81"/>
      <c r="M21" s="81"/>
      <c r="N21" s="81"/>
    </row>
    <row r="22" spans="1:14" x14ac:dyDescent="0.25">
      <c r="A22" s="81" t="s">
        <v>140</v>
      </c>
      <c r="B22" s="81"/>
      <c r="C22" s="81"/>
      <c r="D22" s="81"/>
      <c r="E22" s="81"/>
      <c r="F22" s="81"/>
      <c r="G22" s="81"/>
      <c r="H22" s="81"/>
      <c r="I22" s="81"/>
      <c r="J22" s="81"/>
      <c r="K22" s="81"/>
      <c r="L22" s="81"/>
      <c r="M22" s="81"/>
      <c r="N22" s="81"/>
    </row>
    <row r="23" spans="1:14" x14ac:dyDescent="0.25">
      <c r="A23" s="81"/>
      <c r="B23" s="81"/>
      <c r="C23" s="81"/>
      <c r="D23" s="81"/>
      <c r="E23" s="81"/>
      <c r="F23" s="81"/>
      <c r="G23" s="81"/>
      <c r="H23" s="81"/>
      <c r="I23" s="81"/>
      <c r="J23" s="81"/>
      <c r="K23" s="81"/>
      <c r="L23" s="81"/>
      <c r="M23" s="81"/>
      <c r="N23" s="81"/>
    </row>
    <row r="24" spans="1:14" x14ac:dyDescent="0.25">
      <c r="A24" s="89" t="s">
        <v>141</v>
      </c>
      <c r="B24" s="89"/>
      <c r="C24" s="89"/>
      <c r="D24" s="89"/>
      <c r="E24" s="89"/>
      <c r="F24" s="89"/>
      <c r="G24" s="89"/>
      <c r="H24" s="89"/>
      <c r="I24" s="89"/>
      <c r="J24" s="89"/>
      <c r="K24" s="89"/>
      <c r="L24" s="89"/>
      <c r="M24" s="89"/>
      <c r="N24" s="89"/>
    </row>
    <row r="25" spans="1:14" x14ac:dyDescent="0.25">
      <c r="A25" s="83" t="s">
        <v>142</v>
      </c>
      <c r="B25" s="83"/>
      <c r="C25" s="83"/>
      <c r="D25" s="83"/>
      <c r="E25" s="83"/>
      <c r="F25" s="83"/>
      <c r="G25" s="83"/>
      <c r="H25" s="83"/>
      <c r="I25" s="83"/>
      <c r="J25" s="83"/>
      <c r="K25" s="83"/>
      <c r="L25" s="83"/>
      <c r="M25" s="83"/>
      <c r="N25" s="83"/>
    </row>
    <row r="26" spans="1:14" x14ac:dyDescent="0.25">
      <c r="A26" s="70"/>
      <c r="B26" s="70"/>
      <c r="C26" s="70"/>
      <c r="D26" s="70"/>
      <c r="E26" s="70"/>
      <c r="F26" s="70"/>
      <c r="G26" s="70"/>
      <c r="H26" s="70"/>
      <c r="I26" s="70"/>
      <c r="J26" s="70"/>
      <c r="K26" s="70"/>
      <c r="L26" s="70"/>
      <c r="M26" s="70"/>
      <c r="N26" s="70"/>
    </row>
    <row r="27" spans="1:14" x14ac:dyDescent="0.25">
      <c r="A27" s="89" t="s">
        <v>143</v>
      </c>
      <c r="B27" s="89"/>
      <c r="C27" s="89"/>
      <c r="D27" s="89"/>
      <c r="E27" s="89"/>
      <c r="F27" s="89"/>
      <c r="G27" s="89"/>
      <c r="H27" s="89"/>
      <c r="I27" s="89"/>
      <c r="J27" s="89"/>
      <c r="K27" s="89"/>
      <c r="L27" s="89"/>
      <c r="M27" s="89"/>
      <c r="N27" s="89"/>
    </row>
    <row r="28" spans="1:14" x14ac:dyDescent="0.25">
      <c r="A28" s="88" t="s">
        <v>144</v>
      </c>
      <c r="B28" s="88"/>
      <c r="C28" s="88"/>
      <c r="D28" s="88"/>
      <c r="E28" s="88"/>
      <c r="F28" s="88"/>
      <c r="G28" s="88"/>
      <c r="H28" s="88"/>
      <c r="I28" s="88"/>
      <c r="J28" s="88"/>
      <c r="K28" s="88"/>
      <c r="L28" s="88"/>
      <c r="M28" s="88"/>
      <c r="N28" s="88"/>
    </row>
    <row r="32" spans="1:14" x14ac:dyDescent="0.25">
      <c r="A32" s="60" t="s">
        <v>146</v>
      </c>
      <c r="B32" s="60"/>
      <c r="C32" s="60"/>
      <c r="D32" s="60"/>
      <c r="E32" s="60"/>
      <c r="F32" s="60"/>
      <c r="G32" s="60"/>
      <c r="H32" s="60"/>
      <c r="I32" s="60"/>
      <c r="J32" s="60"/>
      <c r="K32" s="60"/>
      <c r="L32" s="60"/>
      <c r="M32" s="60"/>
      <c r="N32" s="60"/>
    </row>
    <row r="33" spans="1:14" x14ac:dyDescent="0.25">
      <c r="A33" s="60"/>
      <c r="B33" s="60"/>
      <c r="C33" s="60"/>
      <c r="D33" s="60"/>
      <c r="E33" s="60"/>
      <c r="F33" s="60"/>
      <c r="G33" s="60"/>
      <c r="H33" s="60"/>
      <c r="I33" s="60"/>
      <c r="J33" s="60"/>
      <c r="K33" s="60"/>
      <c r="L33" s="60"/>
      <c r="M33" s="60"/>
      <c r="N33" s="60"/>
    </row>
    <row r="34" spans="1:14" x14ac:dyDescent="0.25">
      <c r="A34" s="88" t="s">
        <v>147</v>
      </c>
      <c r="B34" s="88"/>
      <c r="C34" s="88"/>
      <c r="D34" s="88"/>
      <c r="E34" s="88"/>
      <c r="F34" s="88"/>
      <c r="G34" s="88"/>
      <c r="H34" s="88"/>
      <c r="I34" s="88"/>
      <c r="J34" s="88"/>
      <c r="K34" s="88"/>
      <c r="L34" s="88"/>
      <c r="M34" s="88"/>
      <c r="N34" s="88"/>
    </row>
    <row r="35" spans="1:14" x14ac:dyDescent="0.25">
      <c r="A35" s="88" t="s">
        <v>148</v>
      </c>
      <c r="B35" s="88"/>
      <c r="C35" s="88"/>
      <c r="D35" s="88"/>
      <c r="E35" s="88"/>
      <c r="F35" s="88"/>
      <c r="G35" s="88"/>
      <c r="H35" s="88"/>
      <c r="I35" s="88"/>
      <c r="J35" s="88"/>
      <c r="K35" s="88"/>
      <c r="L35" s="88"/>
      <c r="M35" s="88"/>
      <c r="N35" s="88"/>
    </row>
    <row r="36" spans="1:14" x14ac:dyDescent="0.25">
      <c r="A36" s="81" t="s">
        <v>149</v>
      </c>
      <c r="B36" s="81"/>
      <c r="C36" s="81"/>
      <c r="D36" s="81"/>
      <c r="E36" s="81"/>
      <c r="F36" s="81"/>
      <c r="G36" s="81"/>
      <c r="H36" s="81"/>
      <c r="I36" s="81"/>
      <c r="J36" s="81"/>
      <c r="K36" s="81"/>
      <c r="L36" s="81"/>
      <c r="M36" s="81"/>
      <c r="N36" s="81"/>
    </row>
    <row r="37" spans="1:14" x14ac:dyDescent="0.25">
      <c r="A37" s="81"/>
      <c r="B37" s="81"/>
      <c r="C37" s="81"/>
      <c r="D37" s="81"/>
      <c r="E37" s="81"/>
      <c r="F37" s="81"/>
      <c r="G37" s="81"/>
      <c r="H37" s="81"/>
      <c r="I37" s="81"/>
      <c r="J37" s="81"/>
      <c r="K37" s="81"/>
      <c r="L37" s="81"/>
      <c r="M37" s="81"/>
      <c r="N37" s="81"/>
    </row>
    <row r="38" spans="1:14" x14ac:dyDescent="0.25">
      <c r="A38" s="88" t="s">
        <v>150</v>
      </c>
      <c r="B38" s="88"/>
      <c r="C38" s="88"/>
      <c r="D38" s="88"/>
      <c r="E38" s="88"/>
      <c r="F38" s="88"/>
      <c r="G38" s="88"/>
      <c r="H38" s="88"/>
      <c r="I38" s="88"/>
      <c r="J38" s="88"/>
      <c r="K38" s="88"/>
      <c r="L38" s="88"/>
      <c r="M38" s="88"/>
      <c r="N38" s="88"/>
    </row>
    <row r="39" spans="1:14" x14ac:dyDescent="0.25">
      <c r="A39" s="81" t="s">
        <v>151</v>
      </c>
      <c r="B39" s="81"/>
      <c r="C39" s="81"/>
      <c r="D39" s="81"/>
      <c r="E39" s="81"/>
      <c r="F39" s="81"/>
      <c r="G39" s="81"/>
      <c r="H39" s="81"/>
      <c r="I39" s="81"/>
      <c r="J39" s="81"/>
      <c r="K39" s="81"/>
      <c r="L39" s="81"/>
      <c r="M39" s="81"/>
      <c r="N39" s="81"/>
    </row>
    <row r="40" spans="1:14" x14ac:dyDescent="0.25">
      <c r="A40" s="81"/>
      <c r="B40" s="81"/>
      <c r="C40" s="81"/>
      <c r="D40" s="81"/>
      <c r="E40" s="81"/>
      <c r="F40" s="81"/>
      <c r="G40" s="81"/>
      <c r="H40" s="81"/>
      <c r="I40" s="81"/>
      <c r="J40" s="81"/>
      <c r="K40" s="81"/>
      <c r="L40" s="81"/>
      <c r="M40" s="81"/>
      <c r="N40" s="81"/>
    </row>
    <row r="41" spans="1:14" x14ac:dyDescent="0.25">
      <c r="A41" s="81" t="s">
        <v>152</v>
      </c>
      <c r="B41" s="81"/>
      <c r="C41" s="81"/>
      <c r="D41" s="81"/>
      <c r="E41" s="81"/>
      <c r="F41" s="81"/>
      <c r="G41" s="81"/>
      <c r="H41" s="81"/>
      <c r="I41" s="81"/>
      <c r="J41" s="81"/>
      <c r="K41" s="81"/>
      <c r="L41" s="81"/>
      <c r="M41" s="81"/>
      <c r="N41" s="81"/>
    </row>
    <row r="42" spans="1:14" x14ac:dyDescent="0.25">
      <c r="A42" s="81"/>
      <c r="B42" s="81"/>
      <c r="C42" s="81"/>
      <c r="D42" s="81"/>
      <c r="E42" s="81"/>
      <c r="F42" s="81"/>
      <c r="G42" s="81"/>
      <c r="H42" s="81"/>
      <c r="I42" s="81"/>
      <c r="J42" s="81"/>
      <c r="K42" s="81"/>
      <c r="L42" s="81"/>
      <c r="M42" s="81"/>
      <c r="N42" s="81"/>
    </row>
    <row r="43" spans="1:14" x14ac:dyDescent="0.25">
      <c r="A43" s="82" t="s">
        <v>153</v>
      </c>
      <c r="B43" s="83"/>
      <c r="C43" s="83"/>
      <c r="D43" s="83"/>
      <c r="E43" s="83"/>
      <c r="F43" s="83"/>
      <c r="G43" s="83"/>
      <c r="H43" s="83"/>
      <c r="I43" s="83"/>
      <c r="J43" s="83"/>
      <c r="K43" s="83"/>
      <c r="L43" s="83"/>
      <c r="M43" s="83"/>
      <c r="N43" s="84"/>
    </row>
    <row r="44" spans="1:14" x14ac:dyDescent="0.25">
      <c r="A44" s="85"/>
      <c r="B44" s="86"/>
      <c r="C44" s="86"/>
      <c r="D44" s="86"/>
      <c r="E44" s="86"/>
      <c r="F44" s="86"/>
      <c r="G44" s="86"/>
      <c r="H44" s="86"/>
      <c r="I44" s="86"/>
      <c r="J44" s="86"/>
      <c r="K44" s="86"/>
      <c r="L44" s="86"/>
      <c r="M44" s="86"/>
      <c r="N44" s="87"/>
    </row>
  </sheetData>
  <sheetProtection algorithmName="SHA-512" hashValue="+6x5oMnoPn7gA9uJ4F9var1ne/JkwPrw6euJFyUV8WEMo1r63fDrMw3G2teC69LxuF0s2SMYeLAoOR/xdLvNeA==" saltValue="wiM+lnV3I6SUSnJ5hNLDzg==" spinCount="100000" sheet="1" objects="1" scenarios="1"/>
  <mergeCells count="24">
    <mergeCell ref="A1:N2"/>
    <mergeCell ref="A28:N28"/>
    <mergeCell ref="A18:N19"/>
    <mergeCell ref="A20:N21"/>
    <mergeCell ref="A4:N4"/>
    <mergeCell ref="A5:N6"/>
    <mergeCell ref="A7:N8"/>
    <mergeCell ref="A9:N10"/>
    <mergeCell ref="A11:N12"/>
    <mergeCell ref="A13:N15"/>
    <mergeCell ref="A17:N17"/>
    <mergeCell ref="A16:N16"/>
    <mergeCell ref="A22:N23"/>
    <mergeCell ref="A24:N24"/>
    <mergeCell ref="A25:N26"/>
    <mergeCell ref="A27:N27"/>
    <mergeCell ref="A41:N42"/>
    <mergeCell ref="A43:N44"/>
    <mergeCell ref="A32:N33"/>
    <mergeCell ref="A34:N34"/>
    <mergeCell ref="A35:N35"/>
    <mergeCell ref="A36:N37"/>
    <mergeCell ref="A38:N38"/>
    <mergeCell ref="A39:N40"/>
  </mergeCells>
  <hyperlinks>
    <hyperlink ref="A1:N2" location="Main!A1" display="ზოგადი პრევენციული ღონისძიებები" xr:uid="{F0D70A93-B148-4DAE-B32C-9E8EC38FAE57}"/>
    <hyperlink ref="A32:N33" location="Main!A1" display="ზოგადი პრევენციული ღონისძიებები" xr:uid="{03E8D6CA-F796-43D7-9077-DEC4E38E3967}"/>
  </hyperlinks>
  <pageMargins left="0.7" right="0.7" top="0.75" bottom="0.75" header="0.3" footer="0.3"/>
  <pageSetup paperSize="9" orientation="landscape" horizontalDpi="0" verticalDpi="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56F68-6B83-4778-873A-D5B5E2F976C9}">
  <dimension ref="A1:U41"/>
  <sheetViews>
    <sheetView workbookViewId="0">
      <selection activeCell="O41" sqref="O41"/>
    </sheetView>
  </sheetViews>
  <sheetFormatPr defaultRowHeight="15" x14ac:dyDescent="0.25"/>
  <cols>
    <col min="1" max="14" width="9" style="4"/>
    <col min="15" max="15" width="9" style="10"/>
    <col min="16" max="16" width="9" style="4"/>
    <col min="17" max="21" width="9" style="10"/>
    <col min="22" max="16384" width="9" style="4"/>
  </cols>
  <sheetData>
    <row r="1" spans="1:20" x14ac:dyDescent="0.25">
      <c r="A1" s="60" t="s">
        <v>155</v>
      </c>
      <c r="B1" s="60"/>
      <c r="C1" s="60"/>
      <c r="D1" s="60"/>
      <c r="E1" s="60"/>
      <c r="F1" s="60"/>
      <c r="G1" s="60"/>
      <c r="H1" s="60"/>
      <c r="I1" s="60"/>
      <c r="J1" s="60"/>
      <c r="K1" s="60"/>
      <c r="L1" s="60"/>
      <c r="M1" s="60"/>
      <c r="N1" s="60"/>
      <c r="P1" s="10"/>
    </row>
    <row r="2" spans="1:20" x14ac:dyDescent="0.25">
      <c r="A2" s="60"/>
      <c r="B2" s="60"/>
      <c r="C2" s="60"/>
      <c r="D2" s="60"/>
      <c r="E2" s="60"/>
      <c r="F2" s="60"/>
      <c r="G2" s="60"/>
      <c r="H2" s="60"/>
      <c r="I2" s="60"/>
      <c r="J2" s="60"/>
      <c r="K2" s="60"/>
      <c r="L2" s="60"/>
      <c r="M2" s="60"/>
      <c r="N2" s="60"/>
      <c r="P2" s="10"/>
      <c r="S2" s="10" t="s">
        <v>103</v>
      </c>
    </row>
    <row r="4" spans="1:20" x14ac:dyDescent="0.25">
      <c r="A4" s="93" t="s">
        <v>156</v>
      </c>
      <c r="B4" s="93"/>
      <c r="C4" s="93"/>
      <c r="D4" s="93"/>
      <c r="E4" s="93"/>
      <c r="F4" s="93"/>
      <c r="G4" s="93"/>
      <c r="H4" s="93"/>
      <c r="I4" s="93"/>
      <c r="J4" s="93"/>
      <c r="K4" s="93"/>
      <c r="L4" s="93"/>
      <c r="M4" s="93"/>
      <c r="N4" s="93"/>
    </row>
    <row r="5" spans="1:20" x14ac:dyDescent="0.25">
      <c r="A5" s="89" t="s">
        <v>157</v>
      </c>
      <c r="B5" s="89"/>
      <c r="C5" s="89"/>
      <c r="D5" s="89"/>
      <c r="E5" s="89"/>
      <c r="F5" s="89"/>
      <c r="G5" s="89"/>
      <c r="H5" s="89"/>
      <c r="I5" s="89"/>
      <c r="J5" s="89"/>
      <c r="K5" s="89"/>
      <c r="L5" s="89"/>
      <c r="M5" s="89"/>
      <c r="N5" s="89"/>
      <c r="Q5" s="11" t="b">
        <v>0</v>
      </c>
      <c r="R5" s="11">
        <f>IF(Q5,1,IF(Q5=FALSE,0,""))</f>
        <v>0</v>
      </c>
      <c r="T5" s="10">
        <f>R5+R13</f>
        <v>0</v>
      </c>
    </row>
    <row r="6" spans="1:20" x14ac:dyDescent="0.25">
      <c r="A6" s="81" t="s">
        <v>158</v>
      </c>
      <c r="B6" s="81"/>
      <c r="C6" s="81"/>
      <c r="D6" s="81"/>
      <c r="E6" s="81"/>
      <c r="F6" s="81"/>
      <c r="G6" s="81"/>
      <c r="H6" s="81"/>
      <c r="I6" s="81"/>
      <c r="J6" s="81"/>
      <c r="K6" s="81"/>
      <c r="L6" s="81"/>
      <c r="M6" s="81"/>
      <c r="N6" s="81"/>
    </row>
    <row r="7" spans="1:20" x14ac:dyDescent="0.25">
      <c r="A7" s="81"/>
      <c r="B7" s="81"/>
      <c r="C7" s="81"/>
      <c r="D7" s="81"/>
      <c r="E7" s="81"/>
      <c r="F7" s="81"/>
      <c r="G7" s="81"/>
      <c r="H7" s="81"/>
      <c r="I7" s="81"/>
      <c r="J7" s="81"/>
      <c r="K7" s="81"/>
      <c r="L7" s="81"/>
      <c r="M7" s="81"/>
      <c r="N7" s="81"/>
    </row>
    <row r="8" spans="1:20" x14ac:dyDescent="0.25">
      <c r="A8" s="98" t="s">
        <v>159</v>
      </c>
      <c r="B8" s="99"/>
      <c r="C8" s="99"/>
      <c r="D8" s="99"/>
      <c r="E8" s="99"/>
      <c r="F8" s="99"/>
      <c r="G8" s="99"/>
      <c r="H8" s="99"/>
      <c r="I8" s="99"/>
      <c r="J8" s="99"/>
      <c r="K8" s="99"/>
      <c r="L8" s="99"/>
      <c r="M8" s="99"/>
      <c r="N8" s="100"/>
    </row>
    <row r="9" spans="1:20" x14ac:dyDescent="0.25">
      <c r="A9" s="95" t="s">
        <v>160</v>
      </c>
      <c r="B9" s="96"/>
      <c r="C9" s="96"/>
      <c r="D9" s="96"/>
      <c r="E9" s="96"/>
      <c r="F9" s="96"/>
      <c r="G9" s="96"/>
      <c r="H9" s="96"/>
      <c r="I9" s="96"/>
      <c r="J9" s="96"/>
      <c r="K9" s="96"/>
      <c r="L9" s="96"/>
      <c r="M9" s="96"/>
      <c r="N9" s="97"/>
    </row>
    <row r="10" spans="1:20" x14ac:dyDescent="0.25">
      <c r="A10" s="101" t="s">
        <v>161</v>
      </c>
      <c r="B10" s="70"/>
      <c r="C10" s="70"/>
      <c r="D10" s="70"/>
      <c r="E10" s="70"/>
      <c r="F10" s="70"/>
      <c r="G10" s="70"/>
      <c r="H10" s="70"/>
      <c r="I10" s="70"/>
      <c r="J10" s="70"/>
      <c r="K10" s="70"/>
      <c r="L10" s="70"/>
      <c r="M10" s="70"/>
      <c r="N10" s="102"/>
    </row>
    <row r="11" spans="1:20" x14ac:dyDescent="0.25">
      <c r="A11" s="85"/>
      <c r="B11" s="86"/>
      <c r="C11" s="86"/>
      <c r="D11" s="86"/>
      <c r="E11" s="86"/>
      <c r="F11" s="86"/>
      <c r="G11" s="86"/>
      <c r="H11" s="86"/>
      <c r="I11" s="86"/>
      <c r="J11" s="86"/>
      <c r="K11" s="86"/>
      <c r="L11" s="86"/>
      <c r="M11" s="86"/>
      <c r="N11" s="87"/>
    </row>
    <row r="12" spans="1:20" x14ac:dyDescent="0.25">
      <c r="A12" s="90" t="s">
        <v>197</v>
      </c>
      <c r="B12" s="91"/>
      <c r="C12" s="91"/>
      <c r="D12" s="91"/>
      <c r="E12" s="91"/>
      <c r="F12" s="91"/>
      <c r="G12" s="91"/>
      <c r="H12" s="91"/>
      <c r="I12" s="91"/>
      <c r="J12" s="91"/>
      <c r="K12" s="91"/>
      <c r="L12" s="91"/>
      <c r="M12" s="91"/>
      <c r="N12" s="92"/>
    </row>
    <row r="13" spans="1:20" x14ac:dyDescent="0.25">
      <c r="A13" s="89" t="s">
        <v>162</v>
      </c>
      <c r="B13" s="89"/>
      <c r="C13" s="89"/>
      <c r="D13" s="89"/>
      <c r="E13" s="89"/>
      <c r="F13" s="89"/>
      <c r="G13" s="89"/>
      <c r="H13" s="89"/>
      <c r="I13" s="89"/>
      <c r="J13" s="89"/>
      <c r="K13" s="89"/>
      <c r="L13" s="89"/>
      <c r="M13" s="89"/>
      <c r="N13" s="89"/>
      <c r="Q13" s="11" t="b">
        <v>0</v>
      </c>
      <c r="R13" s="10">
        <f>IF(Q13,1,IF(Q13=FALSE,0,""))</f>
        <v>0</v>
      </c>
    </row>
    <row r="14" spans="1:20" x14ac:dyDescent="0.25">
      <c r="A14" s="44" t="s">
        <v>163</v>
      </c>
      <c r="B14" s="19"/>
      <c r="C14" s="19"/>
      <c r="D14" s="19"/>
      <c r="E14" s="19"/>
      <c r="F14" s="19"/>
      <c r="G14" s="19"/>
      <c r="H14" s="19"/>
      <c r="I14" s="19"/>
      <c r="J14" s="19"/>
      <c r="K14" s="19"/>
      <c r="L14" s="19"/>
      <c r="M14" s="19"/>
      <c r="N14" s="20"/>
    </row>
    <row r="15" spans="1:20" x14ac:dyDescent="0.25">
      <c r="A15" s="44" t="s">
        <v>164</v>
      </c>
      <c r="B15" s="19"/>
      <c r="C15" s="19"/>
      <c r="D15" s="19"/>
      <c r="E15" s="19"/>
      <c r="F15" s="19"/>
      <c r="G15" s="19"/>
      <c r="H15" s="19"/>
      <c r="I15" s="19"/>
      <c r="J15" s="19"/>
      <c r="K15" s="19"/>
      <c r="L15" s="19"/>
      <c r="M15" s="19"/>
      <c r="N15" s="20"/>
    </row>
    <row r="16" spans="1:20" x14ac:dyDescent="0.25">
      <c r="A16" s="44" t="s">
        <v>165</v>
      </c>
      <c r="B16" s="19"/>
      <c r="C16" s="19"/>
      <c r="D16" s="19"/>
      <c r="E16" s="19"/>
      <c r="F16" s="19"/>
      <c r="G16" s="19"/>
      <c r="H16" s="19"/>
      <c r="I16" s="19"/>
      <c r="J16" s="19"/>
      <c r="K16" s="19"/>
      <c r="L16" s="19"/>
      <c r="M16" s="19"/>
      <c r="N16" s="20"/>
    </row>
    <row r="17" spans="1:20" x14ac:dyDescent="0.25">
      <c r="A17" s="44" t="s">
        <v>166</v>
      </c>
      <c r="B17" s="19"/>
      <c r="C17" s="19"/>
      <c r="D17" s="19"/>
      <c r="E17" s="19"/>
      <c r="F17" s="19"/>
      <c r="G17" s="19"/>
      <c r="H17" s="19"/>
      <c r="I17" s="19"/>
      <c r="J17" s="19"/>
      <c r="K17" s="19"/>
      <c r="L17" s="19"/>
      <c r="M17" s="19"/>
      <c r="N17" s="20"/>
    </row>
    <row r="18" spans="1:20" x14ac:dyDescent="0.25">
      <c r="A18" s="93" t="s">
        <v>167</v>
      </c>
      <c r="B18" s="93"/>
      <c r="C18" s="93"/>
      <c r="D18" s="93"/>
      <c r="E18" s="93"/>
      <c r="F18" s="93"/>
      <c r="G18" s="93"/>
      <c r="H18" s="93"/>
      <c r="I18" s="93"/>
      <c r="J18" s="93"/>
      <c r="K18" s="93"/>
      <c r="L18" s="93"/>
      <c r="M18" s="93"/>
      <c r="N18" s="93"/>
    </row>
    <row r="19" spans="1:20" x14ac:dyDescent="0.25">
      <c r="A19" s="28" t="s">
        <v>168</v>
      </c>
      <c r="B19" s="23"/>
      <c r="C19" s="23"/>
      <c r="D19" s="23"/>
      <c r="E19" s="23"/>
      <c r="F19" s="23"/>
      <c r="G19" s="23"/>
      <c r="H19" s="23"/>
      <c r="I19" s="23"/>
      <c r="J19" s="23"/>
      <c r="K19" s="23"/>
      <c r="L19" s="23"/>
      <c r="M19" s="23"/>
      <c r="N19" s="24"/>
      <c r="Q19" s="11" t="b">
        <v>0</v>
      </c>
      <c r="R19" s="10">
        <f>IF(Q19,1,IF(Q19=FALSE,0,""))</f>
        <v>0</v>
      </c>
      <c r="T19" s="10">
        <f>(R19+R20+R21+R28+R32)</f>
        <v>0</v>
      </c>
    </row>
    <row r="20" spans="1:20" x14ac:dyDescent="0.25">
      <c r="A20" s="45" t="s">
        <v>169</v>
      </c>
      <c r="B20" s="23"/>
      <c r="C20" s="23"/>
      <c r="D20" s="23"/>
      <c r="E20" s="23"/>
      <c r="F20" s="23"/>
      <c r="G20" s="23"/>
      <c r="H20" s="23"/>
      <c r="I20" s="23"/>
      <c r="J20" s="23"/>
      <c r="K20" s="23"/>
      <c r="L20" s="23"/>
      <c r="M20" s="23"/>
      <c r="N20" s="24"/>
      <c r="Q20" s="11" t="b">
        <v>0</v>
      </c>
      <c r="R20" s="10">
        <f>IF(Q20,1,IF(Q20=FALSE,0,""))</f>
        <v>0</v>
      </c>
    </row>
    <row r="21" spans="1:20" x14ac:dyDescent="0.25">
      <c r="A21" s="29" t="s">
        <v>170</v>
      </c>
      <c r="B21" s="25"/>
      <c r="C21" s="25"/>
      <c r="D21" s="25"/>
      <c r="E21" s="25"/>
      <c r="F21" s="25"/>
      <c r="G21" s="25"/>
      <c r="H21" s="25"/>
      <c r="I21" s="25"/>
      <c r="J21" s="25"/>
      <c r="K21" s="25"/>
      <c r="L21" s="25"/>
      <c r="M21" s="25"/>
      <c r="N21" s="26"/>
      <c r="Q21" s="11" t="b">
        <v>0</v>
      </c>
      <c r="R21" s="10">
        <f>IF(Q21,1,IF(Q21=FALSE,0,""))</f>
        <v>0</v>
      </c>
    </row>
    <row r="22" spans="1:20" x14ac:dyDescent="0.25">
      <c r="A22" s="46" t="s">
        <v>171</v>
      </c>
      <c r="N22" s="21"/>
    </row>
    <row r="23" spans="1:20" x14ac:dyDescent="0.25">
      <c r="A23" s="46" t="s">
        <v>172</v>
      </c>
      <c r="N23" s="21"/>
    </row>
    <row r="24" spans="1:20" x14ac:dyDescent="0.25">
      <c r="A24" s="46" t="s">
        <v>173</v>
      </c>
      <c r="N24" s="21"/>
    </row>
    <row r="25" spans="1:20" x14ac:dyDescent="0.25">
      <c r="A25" s="46" t="s">
        <v>174</v>
      </c>
      <c r="N25" s="21"/>
    </row>
    <row r="26" spans="1:20" x14ac:dyDescent="0.25">
      <c r="A26" s="46" t="s">
        <v>175</v>
      </c>
      <c r="N26" s="21"/>
    </row>
    <row r="27" spans="1:20" x14ac:dyDescent="0.25">
      <c r="A27" s="47" t="s">
        <v>176</v>
      </c>
      <c r="B27" s="8"/>
      <c r="C27" s="8"/>
      <c r="D27" s="8"/>
      <c r="E27" s="8"/>
      <c r="F27" s="8"/>
      <c r="G27" s="8"/>
      <c r="H27" s="8"/>
      <c r="I27" s="8"/>
      <c r="J27" s="8"/>
      <c r="K27" s="8"/>
      <c r="L27" s="8"/>
      <c r="M27" s="8"/>
      <c r="N27" s="22"/>
    </row>
    <row r="28" spans="1:20" x14ac:dyDescent="0.25">
      <c r="A28" s="29" t="s">
        <v>177</v>
      </c>
      <c r="B28" s="25"/>
      <c r="C28" s="25"/>
      <c r="D28" s="25"/>
      <c r="E28" s="25"/>
      <c r="F28" s="25"/>
      <c r="G28" s="25"/>
      <c r="H28" s="25"/>
      <c r="I28" s="25"/>
      <c r="J28" s="25"/>
      <c r="K28" s="25"/>
      <c r="L28" s="25"/>
      <c r="M28" s="25"/>
      <c r="N28" s="26"/>
      <c r="Q28" s="11" t="b">
        <v>0</v>
      </c>
      <c r="R28" s="10">
        <f>IF(Q28,1,IF(Q28=FALSE,0,""))</f>
        <v>0</v>
      </c>
    </row>
    <row r="29" spans="1:20" x14ac:dyDescent="0.25">
      <c r="A29" s="46" t="s">
        <v>178</v>
      </c>
      <c r="N29" s="21"/>
    </row>
    <row r="30" spans="1:20" x14ac:dyDescent="0.25">
      <c r="A30" s="46" t="s">
        <v>179</v>
      </c>
      <c r="N30" s="21"/>
    </row>
    <row r="31" spans="1:20" x14ac:dyDescent="0.25">
      <c r="A31" s="47" t="s">
        <v>180</v>
      </c>
      <c r="B31" s="8"/>
      <c r="C31" s="8"/>
      <c r="D31" s="8"/>
      <c r="E31" s="8"/>
      <c r="F31" s="8"/>
      <c r="G31" s="8"/>
      <c r="H31" s="8"/>
      <c r="I31" s="8"/>
      <c r="J31" s="8"/>
      <c r="K31" s="8"/>
      <c r="L31" s="8"/>
      <c r="M31" s="8"/>
      <c r="N31" s="22"/>
    </row>
    <row r="32" spans="1:20" x14ac:dyDescent="0.25">
      <c r="A32" s="29" t="s">
        <v>181</v>
      </c>
      <c r="B32" s="25"/>
      <c r="C32" s="25"/>
      <c r="D32" s="25"/>
      <c r="E32" s="25"/>
      <c r="F32" s="25"/>
      <c r="G32" s="25"/>
      <c r="H32" s="25"/>
      <c r="I32" s="25"/>
      <c r="J32" s="25"/>
      <c r="K32" s="25"/>
      <c r="L32" s="25"/>
      <c r="M32" s="25"/>
      <c r="N32" s="26"/>
      <c r="Q32" s="11" t="b">
        <v>0</v>
      </c>
      <c r="R32" s="10">
        <f>IF(Q32,1,IF(Q32=FALSE,0,""))</f>
        <v>0</v>
      </c>
    </row>
    <row r="33" spans="1:15" x14ac:dyDescent="0.25">
      <c r="A33" s="46" t="s">
        <v>182</v>
      </c>
      <c r="N33" s="21"/>
    </row>
    <row r="34" spans="1:15" x14ac:dyDescent="0.25">
      <c r="A34" s="47" t="s">
        <v>183</v>
      </c>
      <c r="B34" s="8"/>
      <c r="C34" s="8"/>
      <c r="D34" s="8"/>
      <c r="E34" s="8"/>
      <c r="F34" s="8"/>
      <c r="G34" s="8"/>
      <c r="H34" s="8"/>
      <c r="I34" s="8"/>
      <c r="J34" s="8"/>
      <c r="K34" s="8"/>
      <c r="L34" s="8"/>
      <c r="M34" s="8"/>
      <c r="N34" s="22"/>
    </row>
    <row r="37" spans="1:15" x14ac:dyDescent="0.25">
      <c r="A37" s="6" t="s">
        <v>184</v>
      </c>
      <c r="B37" s="6"/>
      <c r="C37" s="94" t="str">
        <f>IF(AND(T5=2,T19=0),"დადასტურებული ინფექციური ენდოკარდიტი",IF(AND(T5=1,T19&gt;2),"დადასტურებული ინფექციური ენდოკარდიტი",IF(AND(T5=0,T19=5),"დადასტურებული ინფექციური ენდოკარდიტი",IF(AND(T5=1,T19=1),"სავარაუდო ინფექციური ენდოკარდიტი",IF(AND(T5=1,T19=2),"სავარაუდო ინფექციური ენდოკარდიტი",IF(AND(T5=0,T19=3),"სავარაუდო ინფექციური ენდოკარდიტი",IF(AND(T5=0,T19=4),"სავარაუდო ინფექციური ენდოკარდიტი","არ არის თავსებადი ინფექციური ენდოკარდიტის დიაგნოზთან")))))))</f>
        <v>არ არის თავსებადი ინფექციური ენდოკარდიტის დიაგნოზთან</v>
      </c>
      <c r="D37" s="94"/>
      <c r="E37" s="94"/>
      <c r="F37" s="94"/>
      <c r="G37" s="94"/>
      <c r="H37" s="94"/>
      <c r="I37" s="94"/>
      <c r="O37" s="30" t="s">
        <v>196</v>
      </c>
    </row>
    <row r="39" spans="1:15" x14ac:dyDescent="0.25">
      <c r="O39" s="30" t="s">
        <v>199</v>
      </c>
    </row>
    <row r="41" spans="1:15" x14ac:dyDescent="0.25">
      <c r="O41" s="30" t="s">
        <v>204</v>
      </c>
    </row>
  </sheetData>
  <sheetProtection algorithmName="SHA-512" hashValue="hE+h8wTjvUcy6T5MAMEauL1EV+T0oG7/4g4yxGYUD0OdOhNidAo16+86akGUhoo3iCJ9AtGkKhlgIzfk3Ff+7w==" saltValue="WJPOx9cngrgOyljzuM/xcw==" spinCount="100000" sheet="1" objects="1" scenarios="1"/>
  <mergeCells count="11">
    <mergeCell ref="A1:N2"/>
    <mergeCell ref="A12:N12"/>
    <mergeCell ref="A13:N13"/>
    <mergeCell ref="A18:N18"/>
    <mergeCell ref="C37:I37"/>
    <mergeCell ref="A4:N4"/>
    <mergeCell ref="A5:N5"/>
    <mergeCell ref="A6:N7"/>
    <mergeCell ref="A9:N9"/>
    <mergeCell ref="A8:N8"/>
    <mergeCell ref="A10:N11"/>
  </mergeCells>
  <conditionalFormatting sqref="C37:I37">
    <cfRule type="containsText" dxfId="37" priority="1" operator="containsText" text="თავსებადი">
      <formula>NOT(ISERROR(SEARCH("თავსებადი",C37)))</formula>
    </cfRule>
    <cfRule type="containsText" dxfId="36" priority="2" operator="containsText" text="სავარაუდო">
      <formula>NOT(ISERROR(SEARCH("სავარაუდო",C37)))</formula>
    </cfRule>
    <cfRule type="containsText" dxfId="35" priority="3" operator="containsText" text="დადასტურებული">
      <formula>NOT(ISERROR(SEARCH("დადასტურებული",C37)))</formula>
    </cfRule>
  </conditionalFormatting>
  <hyperlinks>
    <hyperlink ref="A1:N2" location="Main!A1" display="ზოგადი პრევენციული ღონისძიებები" xr:uid="{DAF276AF-5E9F-4450-A393-7627C6293E60}"/>
    <hyperlink ref="O37" location="NIE!A1" display="→ NIA" xr:uid="{5B89F1B7-3424-4A7A-825A-4EEC9C2FC389}"/>
    <hyperlink ref="O39" location="PIE!A1" display="→ PIE" xr:uid="{DE98826C-8C87-4460-A149-55A7866474F7}"/>
    <hyperlink ref="O41" location="'CIED IE'!A1" display="→ CIED IE" xr:uid="{4D22B043-5884-43F9-B8F9-3C923F109AFC}"/>
  </hyperlinks>
  <pageMargins left="0.7" right="0.7" top="0.75" bottom="0.75" header="0.3" footer="0.3"/>
  <pageSetup paperSize="9" orientation="landscape"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9220" r:id="rId4" name="Check Box 4">
              <controlPr defaultSize="0" autoFill="0" autoLine="0" autoPict="0">
                <anchor moveWithCells="1">
                  <from>
                    <xdr:col>14</xdr:col>
                    <xdr:colOff>28575</xdr:colOff>
                    <xdr:row>3</xdr:row>
                    <xdr:rowOff>171450</xdr:rowOff>
                  </from>
                  <to>
                    <xdr:col>15</xdr:col>
                    <xdr:colOff>152400</xdr:colOff>
                    <xdr:row>5</xdr:row>
                    <xdr:rowOff>0</xdr:rowOff>
                  </to>
                </anchor>
              </controlPr>
            </control>
          </mc:Choice>
        </mc:AlternateContent>
        <mc:AlternateContent xmlns:mc="http://schemas.openxmlformats.org/markup-compatibility/2006">
          <mc:Choice Requires="x14">
            <control shapeId="9221" r:id="rId5" name="Check Box 5">
              <controlPr defaultSize="0" autoFill="0" autoLine="0" autoPict="0">
                <anchor moveWithCells="1">
                  <from>
                    <xdr:col>14</xdr:col>
                    <xdr:colOff>47625</xdr:colOff>
                    <xdr:row>11</xdr:row>
                    <xdr:rowOff>171450</xdr:rowOff>
                  </from>
                  <to>
                    <xdr:col>15</xdr:col>
                    <xdr:colOff>171450</xdr:colOff>
                    <xdr:row>13</xdr:row>
                    <xdr:rowOff>0</xdr:rowOff>
                  </to>
                </anchor>
              </controlPr>
            </control>
          </mc:Choice>
        </mc:AlternateContent>
        <mc:AlternateContent xmlns:mc="http://schemas.openxmlformats.org/markup-compatibility/2006">
          <mc:Choice Requires="x14">
            <control shapeId="9222" r:id="rId6" name="Check Box 6">
              <controlPr defaultSize="0" autoFill="0" autoLine="0" autoPict="0">
                <anchor moveWithCells="1">
                  <from>
                    <xdr:col>14</xdr:col>
                    <xdr:colOff>28575</xdr:colOff>
                    <xdr:row>17</xdr:row>
                    <xdr:rowOff>161925</xdr:rowOff>
                  </from>
                  <to>
                    <xdr:col>15</xdr:col>
                    <xdr:colOff>152400</xdr:colOff>
                    <xdr:row>18</xdr:row>
                    <xdr:rowOff>180975</xdr:rowOff>
                  </to>
                </anchor>
              </controlPr>
            </control>
          </mc:Choice>
        </mc:AlternateContent>
        <mc:AlternateContent xmlns:mc="http://schemas.openxmlformats.org/markup-compatibility/2006">
          <mc:Choice Requires="x14">
            <control shapeId="9223" r:id="rId7" name="Check Box 7">
              <controlPr defaultSize="0" autoFill="0" autoLine="0" autoPict="0">
                <anchor moveWithCells="1">
                  <from>
                    <xdr:col>14</xdr:col>
                    <xdr:colOff>38100</xdr:colOff>
                    <xdr:row>18</xdr:row>
                    <xdr:rowOff>171450</xdr:rowOff>
                  </from>
                  <to>
                    <xdr:col>15</xdr:col>
                    <xdr:colOff>161925</xdr:colOff>
                    <xdr:row>20</xdr:row>
                    <xdr:rowOff>0</xdr:rowOff>
                  </to>
                </anchor>
              </controlPr>
            </control>
          </mc:Choice>
        </mc:AlternateContent>
        <mc:AlternateContent xmlns:mc="http://schemas.openxmlformats.org/markup-compatibility/2006">
          <mc:Choice Requires="x14">
            <control shapeId="9224" r:id="rId8" name="Check Box 8">
              <controlPr defaultSize="0" autoFill="0" autoLine="0" autoPict="0">
                <anchor moveWithCells="1">
                  <from>
                    <xdr:col>14</xdr:col>
                    <xdr:colOff>38100</xdr:colOff>
                    <xdr:row>20</xdr:row>
                    <xdr:rowOff>0</xdr:rowOff>
                  </from>
                  <to>
                    <xdr:col>15</xdr:col>
                    <xdr:colOff>161925</xdr:colOff>
                    <xdr:row>21</xdr:row>
                    <xdr:rowOff>19050</xdr:rowOff>
                  </to>
                </anchor>
              </controlPr>
            </control>
          </mc:Choice>
        </mc:AlternateContent>
        <mc:AlternateContent xmlns:mc="http://schemas.openxmlformats.org/markup-compatibility/2006">
          <mc:Choice Requires="x14">
            <control shapeId="9225" r:id="rId9" name="Check Box 9">
              <controlPr defaultSize="0" autoFill="0" autoLine="0" autoPict="0">
                <anchor moveWithCells="1">
                  <from>
                    <xdr:col>14</xdr:col>
                    <xdr:colOff>38100</xdr:colOff>
                    <xdr:row>27</xdr:row>
                    <xdr:rowOff>0</xdr:rowOff>
                  </from>
                  <to>
                    <xdr:col>15</xdr:col>
                    <xdr:colOff>161925</xdr:colOff>
                    <xdr:row>28</xdr:row>
                    <xdr:rowOff>19050</xdr:rowOff>
                  </to>
                </anchor>
              </controlPr>
            </control>
          </mc:Choice>
        </mc:AlternateContent>
        <mc:AlternateContent xmlns:mc="http://schemas.openxmlformats.org/markup-compatibility/2006">
          <mc:Choice Requires="x14">
            <control shapeId="9226" r:id="rId10" name="Check Box 10">
              <controlPr defaultSize="0" autoFill="0" autoLine="0" autoPict="0">
                <anchor moveWithCells="1">
                  <from>
                    <xdr:col>14</xdr:col>
                    <xdr:colOff>38100</xdr:colOff>
                    <xdr:row>31</xdr:row>
                    <xdr:rowOff>0</xdr:rowOff>
                  </from>
                  <to>
                    <xdr:col>15</xdr:col>
                    <xdr:colOff>161925</xdr:colOff>
                    <xdr:row>32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Main</vt:lpstr>
      <vt:lpstr>Risk-factors</vt:lpstr>
      <vt:lpstr>General Prevention</vt:lpstr>
      <vt:lpstr>IE risk</vt:lpstr>
      <vt:lpstr>Oro-dental</vt:lpstr>
      <vt:lpstr>Hig risk &amp; Cardio</vt:lpstr>
      <vt:lpstr>Microbial Diagnostics</vt:lpstr>
      <vt:lpstr>Radiology</vt:lpstr>
      <vt:lpstr>ESC 2023 criterias</vt:lpstr>
      <vt:lpstr>NIE</vt:lpstr>
      <vt:lpstr>PIE</vt:lpstr>
      <vt:lpstr>CIED IE</vt:lpstr>
      <vt:lpstr>Prognosis</vt:lpstr>
      <vt:lpstr>Antibiotics</vt:lpstr>
      <vt:lpstr>Streptococcus</vt:lpstr>
      <vt:lpstr>Staphylococcus</vt:lpstr>
      <vt:lpstr>Enterococcus</vt:lpstr>
      <vt:lpstr>BCNIE</vt:lpstr>
      <vt:lpstr>Empiric</vt:lpstr>
      <vt:lpstr>Outpatient</vt:lpstr>
      <vt:lpstr>Surgery</vt:lpstr>
      <vt:lpstr>Complications</vt:lpstr>
      <vt:lpstr>Coronary</vt:lpstr>
      <vt:lpstr>Stroke</vt:lpstr>
      <vt:lpstr>Relapse</vt:lpstr>
      <vt:lpstr>Right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2024-01-04T05:27:54Z</dcterms:created>
  <dcterms:modified xsi:type="dcterms:W3CDTF">2024-01-15T10:35:32Z</dcterms:modified>
</cp:coreProperties>
</file>