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E7FB4DF-9DC9-4B8D-90FF-A1625D9958D6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ACEP ED &amp; PRI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7" i="1" l="1"/>
  <c r="T45" i="1"/>
  <c r="P49" i="1"/>
  <c r="P47" i="1"/>
  <c r="T43" i="1"/>
  <c r="P45" i="1"/>
  <c r="P39" i="1"/>
  <c r="T41" i="1"/>
  <c r="T37" i="1"/>
  <c r="P37" i="1"/>
  <c r="T35" i="1"/>
  <c r="P35" i="1"/>
  <c r="T32" i="1"/>
  <c r="T26" i="1"/>
  <c r="T24" i="1"/>
  <c r="T22" i="1"/>
  <c r="T20" i="1"/>
  <c r="T18" i="1"/>
  <c r="T16" i="1"/>
  <c r="T14" i="1"/>
  <c r="T12" i="1"/>
  <c r="T9" i="1"/>
  <c r="J16" i="1"/>
  <c r="T10" i="1" s="1"/>
  <c r="W25" i="1"/>
  <c r="W26" i="1"/>
  <c r="W24" i="1"/>
  <c r="V25" i="1"/>
  <c r="V26" i="1"/>
  <c r="V27" i="1"/>
  <c r="V24" i="1"/>
  <c r="U25" i="1"/>
  <c r="U26" i="1"/>
  <c r="U27" i="1"/>
  <c r="U28" i="1"/>
  <c r="U29" i="1"/>
  <c r="U30" i="1"/>
  <c r="U31" i="1"/>
  <c r="U24" i="1"/>
  <c r="T50" i="1" l="1"/>
  <c r="T28" i="1"/>
  <c r="W32" i="1"/>
  <c r="V32" i="1"/>
  <c r="U32" i="1"/>
  <c r="AA41" i="1" l="1"/>
  <c r="F20" i="1"/>
  <c r="A46" i="1" s="1"/>
  <c r="A42" i="1" l="1"/>
  <c r="F21" i="1"/>
  <c r="J39" i="1" s="1"/>
  <c r="E39" i="1" l="1"/>
  <c r="A39" i="1"/>
  <c r="C39" i="1"/>
</calcChain>
</file>

<file path=xl/sharedStrings.xml><?xml version="1.0" encoding="utf-8"?>
<sst xmlns="http://schemas.openxmlformats.org/spreadsheetml/2006/main" count="137" uniqueCount="136">
  <si>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</si>
  <si>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</si>
  <si>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</si>
  <si>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</si>
  <si>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არა</t>
  </si>
  <si>
    <t>კი</t>
  </si>
  <si>
    <t>David M Levine, Stuart R Lipsitz, Zoe Co, Wenyu Song, Patricia C Dykes, Lipika Samal. Derivation of a Clinical Risk Score to Predict 14-Day Occurrence of Hypoxia, ICU Admission, and Death Among Patients with Coronavirus Disease 2019. J Gen Intern Med
. 2021 Mar;36(3):730-737. doi: 10.1007/s11606-020-06353-5. Epub 2020 Dec 3.</t>
  </si>
  <si>
    <t>ACEP ED მართვის ინსტრუმენტი კლინიკური სიმძიმის PRIEST ქულასთან ერთად</t>
  </si>
  <si>
    <t>ემერჯენსში COVID-19 დაავადებულის სტრატიფიკაციის და მართვის კალკულატორი გართულებების ქულასთან ერთად</t>
  </si>
  <si>
    <t>ქვემოთ ჩამოთვლილთაგან ნებისმიერი</t>
  </si>
  <si>
    <t>ცხელება</t>
  </si>
  <si>
    <t>ხველა</t>
  </si>
  <si>
    <t>ყელის ტკივილი</t>
  </si>
  <si>
    <t>სისუსტე</t>
  </si>
  <si>
    <t>თავის ტკივილი</t>
  </si>
  <si>
    <t>მიალგია</t>
  </si>
  <si>
    <t>გულისრევა/ღებინება/დიარეა</t>
  </si>
  <si>
    <t>აგეუზია/დისგეუზია/ ანოსმია</t>
  </si>
  <si>
    <t>ქვედა სასუნთქი გზების დაზიანების</t>
  </si>
  <si>
    <t>დაზიანების კლინიკური (სუნთქვის</t>
  </si>
  <si>
    <t xml:space="preserve">გაძნელება, ქოშინი) ანდა </t>
  </si>
  <si>
    <t>რადიოლოიური ნიშნები</t>
  </si>
  <si>
    <r>
      <t xml:space="preserve">SpO2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charset val="204"/>
      </rPr>
      <t>94% ოთახის ჰაერზე</t>
    </r>
  </si>
  <si>
    <t>შეაფასეთ დაავადების სიმძიმე:</t>
  </si>
  <si>
    <t>SpO2 &lt;94% ოთახის ჰაერზე</t>
  </si>
  <si>
    <t>PaO2/FiO2 &lt;300 mmHg</t>
  </si>
  <si>
    <t>სუნთქვის სიხშირე &gt;30</t>
  </si>
  <si>
    <t>ფილტვების ინფილტრაცია &gt;50%</t>
  </si>
  <si>
    <t>სუნთქვის უკმარისობა</t>
  </si>
  <si>
    <t>სეპტიური შოკი</t>
  </si>
  <si>
    <t>მულტიორგანული დისფუნქცია</t>
  </si>
  <si>
    <t>ქალი</t>
  </si>
  <si>
    <t>კაცი</t>
  </si>
  <si>
    <t>&lt;9</t>
  </si>
  <si>
    <t>21-24</t>
  </si>
  <si>
    <t>&gt;24</t>
  </si>
  <si>
    <t>9-11</t>
  </si>
  <si>
    <t>12-20</t>
  </si>
  <si>
    <t>სქესი…………………………………………………………………………………………………………….</t>
  </si>
  <si>
    <t>სუნთქვის სიხშირე………………………………………………………………………………………….</t>
  </si>
  <si>
    <t>ჟანგბადის სატურაცია.............................................................................</t>
  </si>
  <si>
    <t>&gt;95%</t>
  </si>
  <si>
    <t>94-95%</t>
  </si>
  <si>
    <t>92-93%</t>
  </si>
  <si>
    <t>&lt;92%</t>
  </si>
  <si>
    <t>გულისცემის სიხშირე................................................................................</t>
  </si>
  <si>
    <t>&lt;41</t>
  </si>
  <si>
    <t>41-50</t>
  </si>
  <si>
    <t>51-90</t>
  </si>
  <si>
    <t>91-110</t>
  </si>
  <si>
    <t>111-130</t>
  </si>
  <si>
    <t>&gt;130</t>
  </si>
  <si>
    <t>91-100</t>
  </si>
  <si>
    <t>101-110</t>
  </si>
  <si>
    <t>111-219</t>
  </si>
  <si>
    <t>&lt;91</t>
  </si>
  <si>
    <t>&gt;219</t>
  </si>
  <si>
    <t>სისტოლური წნევა (mmHg)…………………………………………………………………………</t>
  </si>
  <si>
    <t>&lt;35.1°C (&lt;95.18°F)</t>
  </si>
  <si>
    <t xml:space="preserve">35.1-36.0°C </t>
  </si>
  <si>
    <t>36.1-38.0°C</t>
  </si>
  <si>
    <t xml:space="preserve">38.1-39.0°C </t>
  </si>
  <si>
    <t xml:space="preserve">&gt;39.0°C </t>
  </si>
  <si>
    <t>ტემპერატურა...........................................................................................</t>
  </si>
  <si>
    <t>ცნობიერება..............................................................................................</t>
  </si>
  <si>
    <t>შენარჩუნებული</t>
  </si>
  <si>
    <t>დარღვეული</t>
  </si>
  <si>
    <t>ოთახის ჰაერზე</t>
  </si>
  <si>
    <t>ჟანგბადის საჭიროება</t>
  </si>
  <si>
    <t>სუნთქვა....................................................................................................</t>
  </si>
  <si>
    <t>აქტივობა....................................................................................</t>
  </si>
  <si>
    <t>არ არის შეზღუდული</t>
  </si>
  <si>
    <t>შეზღუდული, მხოლოდ თავის მოვლა</t>
  </si>
  <si>
    <t>შეუძლია მხოლოდ მსუბუქი აქტივობა</t>
  </si>
  <si>
    <t>არ შეუძლია თავის მოვლა</t>
  </si>
  <si>
    <t>საწოლს მიჯაჭვული, არ შეუძლია თავის მოვლა</t>
  </si>
  <si>
    <t>COVID-19-ის რისკ-ფაქტორები</t>
  </si>
  <si>
    <r>
      <t>PRIEST ქულა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გართულებების 30-დღიანი ალბათობა</t>
    </r>
    <r>
      <rPr>
        <sz val="9"/>
        <color theme="1"/>
        <rFont val="Calibri"/>
        <family val="2"/>
        <scheme val="minor"/>
      </rPr>
      <t xml:space="preserve">       </t>
    </r>
  </si>
  <si>
    <t>ფქოდ....................</t>
  </si>
  <si>
    <t>კარდიოვასკულური დაავადება........</t>
  </si>
  <si>
    <r>
      <t>აქტიური მკურნალობის ეტაპი ანდა ონკოჰემატოლოგიური დაავადება</t>
    </r>
    <r>
      <rPr>
        <b/>
        <sz val="11"/>
        <color theme="1"/>
        <rFont val="Calibri"/>
        <family val="2"/>
        <scheme val="minor"/>
      </rPr>
      <t>)</t>
    </r>
  </si>
  <si>
    <r>
      <t>ონკოლოგიური დაავადება (</t>
    </r>
    <r>
      <rPr>
        <i/>
        <sz val="10"/>
        <color theme="1"/>
        <rFont val="Calibri"/>
        <family val="2"/>
        <scheme val="minor"/>
      </rPr>
      <t>განსაკუთრებით, ახლადდიაგნოსტირებული,</t>
    </r>
    <r>
      <rPr>
        <i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..............</t>
    </r>
    <r>
      <rPr>
        <b/>
        <sz val="11"/>
        <color theme="1"/>
        <rFont val="Calibri"/>
        <family val="2"/>
        <scheme val="minor"/>
      </rPr>
      <t xml:space="preserve">   </t>
    </r>
  </si>
  <si>
    <r>
      <rPr>
        <b/>
        <sz val="11"/>
        <color theme="1"/>
        <rFont val="Calibri"/>
        <family val="2"/>
        <scheme val="minor"/>
      </rPr>
      <t>ტიპი 2 შაქრიანი დიაბეტი.................</t>
    </r>
    <r>
      <rPr>
        <sz val="11"/>
        <color theme="1"/>
        <rFont val="Calibri"/>
        <family val="2"/>
        <charset val="204"/>
        <scheme val="minor"/>
      </rPr>
      <t>.</t>
    </r>
  </si>
  <si>
    <t>ჰიპერტენზია..........</t>
  </si>
  <si>
    <t>დაუნის სინდრომი.............................</t>
  </si>
  <si>
    <r>
      <t>იმუნოსუპრესია (</t>
    </r>
    <r>
      <rPr>
        <i/>
        <sz val="10"/>
        <color theme="1"/>
        <rFont val="Calibri"/>
        <family val="2"/>
        <scheme val="minor"/>
      </rPr>
      <t>ორგანული ტრანსპლანტაციის და ასპლენიის ჩათვლით</t>
    </r>
    <r>
      <rPr>
        <b/>
        <sz val="11"/>
        <color theme="1"/>
        <rFont val="Calibri"/>
        <family val="2"/>
        <scheme val="minor"/>
      </rPr>
      <t>).............</t>
    </r>
  </si>
  <si>
    <r>
      <t>ნევროლოგიური დაავადება (</t>
    </r>
    <r>
      <rPr>
        <i/>
        <sz val="10"/>
        <color theme="1"/>
        <rFont val="Calibri"/>
        <family val="2"/>
        <scheme val="minor"/>
      </rPr>
      <t>დემენციის და ინსულტის ანმანეზის ჩათვლით</t>
    </r>
    <r>
      <rPr>
        <b/>
        <sz val="11"/>
        <color theme="1"/>
        <rFont val="Calibri"/>
        <family val="2"/>
        <scheme val="minor"/>
      </rPr>
      <t>).....</t>
    </r>
  </si>
  <si>
    <t>სიმსუქნე (სმი ≥35)...............................</t>
  </si>
  <si>
    <t>ძილის ობსტრუქციული აპნოე..........</t>
  </si>
  <si>
    <t>ორსულობა............</t>
  </si>
  <si>
    <t>თირკმლის დაავადება (GFR≤30)……...</t>
  </si>
  <si>
    <t>სტეროიდები.........</t>
  </si>
  <si>
    <t>ახლო წარსულში ან</t>
  </si>
  <si>
    <t>მიმდინარე</t>
  </si>
  <si>
    <t>არ არის აუცილებელი დიაგნოსტიკური ტესტების (ლაბორატორია, რადიოლოგია) წარმოება</t>
  </si>
  <si>
    <t>დიაგნოსტიკური ტესტები:</t>
  </si>
  <si>
    <t>0-1</t>
  </si>
  <si>
    <t>2-3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</si>
  <si>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</si>
  <si>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</si>
  <si>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</si>
  <si>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</si>
  <si>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</si>
  <si>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</si>
  <si>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</si>
  <si>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</si>
  <si>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</si>
  <si>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</si>
  <si>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</si>
  <si>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</si>
  <si>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</si>
  <si>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17-25</t>
  </si>
  <si>
    <t>≥26</t>
  </si>
  <si>
    <t>59-88%</t>
  </si>
  <si>
    <t>&gt;99%</t>
  </si>
  <si>
    <t>1%</t>
  </si>
  <si>
    <t>2%</t>
  </si>
  <si>
    <t>3%</t>
  </si>
  <si>
    <t>9%</t>
  </si>
  <si>
    <t>15%</t>
  </si>
  <si>
    <t>18%</t>
  </si>
  <si>
    <t>22%</t>
  </si>
  <si>
    <t>26%</t>
  </si>
  <si>
    <t>29%</t>
  </si>
  <si>
    <t>34%</t>
  </si>
  <si>
    <t>38%</t>
  </si>
  <si>
    <t>46%</t>
  </si>
  <si>
    <t>47%</t>
  </si>
  <si>
    <t>49%</t>
  </si>
  <si>
    <t>55%</t>
  </si>
  <si>
    <t xml:space="preserve">გულმკერდის რენტგენოგრაფია, ფილტვის ულტრაბგერითი კვლევა ან გულმკერდის კომპიუტერული ტომოგრაფია (ეკგ საჭიროების მიხედვით). ლაბორატორია: ჰემოგრამა, CRP, ფერიტინი, D-დიმერი, LDH, ღვიძლის ფუნქციური პანელი </t>
  </si>
  <si>
    <t>არაფარმაკოლოგიური თერაპია:</t>
  </si>
  <si>
    <t>პულსოქსიმეტრია, სუნთქვითი ვარჯიშები, მუცელზე წოლის პრაქტიკა, ადეკვატური დასვენება/ძილი, დაბალანსებული დიეტა, ადეკვატური ჰიდრატაცია</t>
  </si>
  <si>
    <t>მძიმე სუნთქვითი უკმარისობის დროს განიხილება შესაბამისი რეანიმაციული ღონისძიებების წარმოება</t>
  </si>
  <si>
    <t>ნაზალური კანულით ჟანგბადის მიწოდება (6ლ-მდე სამიზნე სატურაცია &gt;92%); მაღალი ნაკადით ნაზალურ კანულას (HFNC ნაკადის ტიტრაციით 60 ლ-მდე და 100% FiO2-მდე) უპირატესობა ენიჭება დადებითი წნევით ნაზალურ ინტერმისიულ ვენტილაციასთან (NIPPV) შედარებით. შენახული ცნობიერების და სტაბილური ჰემოდინამიკის შემთხვევაში, პირველი ტიპის (ჰიპოქსემიური) სუნთქვის უკმარისობის (PaO2 &lt;8 kPa [&lt;60 mmHg], ნორმალურ ან დაქვეითებული PaCO2) დროს რეკომენდებულია მუცელზე წოლის პრაქტიკა (იდეალური ხანგრძლივობა 16 სთ/დღ). უკუნაჩვენებია მე-2 ტიპის (ჰიპერკაპნიული) უკმარისობის და დისტერსის დროს.</t>
  </si>
  <si>
    <t>&lt;35.1°C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</si>
</sst>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Protection="1">
      <protection locked="0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15" fillId="2" borderId="0" xfId="0" applyFont="1" applyFill="1"/>
    <xf numFmtId="0" fontId="1" fillId="2" borderId="0" xfId="0" applyFont="1" applyFill="1"/>
    <xf numFmtId="0" fontId="13" fillId="0" borderId="0" xfId="0" applyFont="1" applyProtection="1">
      <protection locked="0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4" fillId="2" borderId="0" xfId="0" applyFont="1" applyFill="1" applyAlignment="1">
      <alignment vertical="top" wrapText="1"/>
    </xf>
    <xf numFmtId="0" fontId="10" fillId="2" borderId="0" xfId="0" applyFont="1" applyFill="1"/>
    <xf numFmtId="49" fontId="10" fillId="2" borderId="0" xfId="0" applyNumberFormat="1" applyFont="1" applyFill="1"/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>
          <bgColor theme="4" tint="0.3999450666829432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24" lockText="1" noThreeD="1"/>
</file>

<file path=xl/ctrlProps/ctrlProp10.xml><?xml version="1.0" encoding="utf-8"?>
<formControlPr xmlns="http://schemas.microsoft.com/office/spreadsheetml/2009/9/main" objectType="CheckBox" fmlaLink="$F$28" lockText="1" noThreeD="1"/>
</file>

<file path=xl/ctrlProps/ctrlProp11.xml><?xml version="1.0" encoding="utf-8"?>
<formControlPr xmlns="http://schemas.microsoft.com/office/spreadsheetml/2009/9/main" objectType="CheckBox" fmlaLink="$F$29" lockText="1" noThreeD="1"/>
</file>

<file path=xl/ctrlProps/ctrlProp12.xml><?xml version="1.0" encoding="utf-8"?>
<formControlPr xmlns="http://schemas.microsoft.com/office/spreadsheetml/2009/9/main" objectType="CheckBox" fmlaLink="$F$30" lockText="1" noThreeD="1"/>
</file>

<file path=xl/ctrlProps/ctrlProp13.xml><?xml version="1.0" encoding="utf-8"?>
<formControlPr xmlns="http://schemas.microsoft.com/office/spreadsheetml/2009/9/main" objectType="CheckBox" fmlaLink="$F$31" lockText="1" noThreeD="1"/>
</file>

<file path=xl/ctrlProps/ctrlProp14.xml><?xml version="1.0" encoding="utf-8"?>
<formControlPr xmlns="http://schemas.microsoft.com/office/spreadsheetml/2009/9/main" objectType="CheckBox" fmlaLink="$F$32" lockText="1" noThreeD="1"/>
</file>

<file path=xl/ctrlProps/ctrlProp15.xml><?xml version="1.0" encoding="utf-8"?>
<formControlPr xmlns="http://schemas.microsoft.com/office/spreadsheetml/2009/9/main" objectType="CheckBox" fmlaLink="$A$34" lockText="1" noThreeD="1"/>
</file>

<file path=xl/ctrlProps/ctrlProp16.xml><?xml version="1.0" encoding="utf-8"?>
<formControlPr xmlns="http://schemas.microsoft.com/office/spreadsheetml/2009/9/main" objectType="CheckBox" fmlaLink="$A$35" lockText="1" noThreeD="1"/>
</file>

<file path=xl/ctrlProps/ctrlProp17.xml><?xml version="1.0" encoding="utf-8"?>
<formControlPr xmlns="http://schemas.microsoft.com/office/spreadsheetml/2009/9/main" objectType="CheckBox" fmlaLink="$A$36" lockText="1" noThreeD="1"/>
</file>

<file path=xl/ctrlProps/ctrlProp18.xml><?xml version="1.0" encoding="utf-8"?>
<formControlPr xmlns="http://schemas.microsoft.com/office/spreadsheetml/2009/9/main" objectType="Drop" dropStyle="combo" dx="16" fmlaLink="$S$10" fmlaRange="$U$1:$U$2" noThreeD="1" sel="1" val="0"/>
</file>

<file path=xl/ctrlProps/ctrlProp19.xml><?xml version="1.0" encoding="utf-8"?>
<formControlPr xmlns="http://schemas.microsoft.com/office/spreadsheetml/2009/9/main" objectType="Drop" dropStyle="combo" dx="16" fmlaLink="$S$12" fmlaRange="$V$1:$V$5" noThreeD="1" sel="3" val="0"/>
</file>

<file path=xl/ctrlProps/ctrlProp2.xml><?xml version="1.0" encoding="utf-8"?>
<formControlPr xmlns="http://schemas.microsoft.com/office/spreadsheetml/2009/9/main" objectType="CheckBox" fmlaLink="$A$25" lockText="1" noThreeD="1"/>
</file>

<file path=xl/ctrlProps/ctrlProp20.xml><?xml version="1.0" encoding="utf-8"?>
<formControlPr xmlns="http://schemas.microsoft.com/office/spreadsheetml/2009/9/main" objectType="Drop" dropStyle="combo" dx="16" fmlaLink="$S$14" fmlaRange="$X$1:$X$4" noThreeD="1" sel="2" val="0"/>
</file>

<file path=xl/ctrlProps/ctrlProp21.xml><?xml version="1.0" encoding="utf-8"?>
<formControlPr xmlns="http://schemas.microsoft.com/office/spreadsheetml/2009/9/main" objectType="Drop" dropStyle="combo" dx="16" fmlaLink="$S$16" fmlaRange="$U$7:$U$12" noThreeD="1" sel="3" val="0"/>
</file>

<file path=xl/ctrlProps/ctrlProp22.xml><?xml version="1.0" encoding="utf-8"?>
<formControlPr xmlns="http://schemas.microsoft.com/office/spreadsheetml/2009/9/main" objectType="Drop" dropStyle="combo" dx="16" fmlaLink="$S$18" fmlaRange="$X$7:$X$11" noThreeD="1" sel="3" val="0"/>
</file>

<file path=xl/ctrlProps/ctrlProp23.xml><?xml version="1.0" encoding="utf-8"?>
<formControlPr xmlns="http://schemas.microsoft.com/office/spreadsheetml/2009/9/main" objectType="Drop" dropStyle="combo" dx="16" fmlaLink="$S$20" fmlaRange="$AA$7:$AA$11" noThreeD="1" sel="2" val="0"/>
</file>

<file path=xl/ctrlProps/ctrlProp24.xml><?xml version="1.0" encoding="utf-8"?>
<formControlPr xmlns="http://schemas.microsoft.com/office/spreadsheetml/2009/9/main" objectType="Drop" dropStyle="combo" dx="16" fmlaLink="$S$22" fmlaRange="$AA$1:$AA$2" noThreeD="1" sel="1" val="0"/>
</file>

<file path=xl/ctrlProps/ctrlProp25.xml><?xml version="1.0" encoding="utf-8"?>
<formControlPr xmlns="http://schemas.microsoft.com/office/spreadsheetml/2009/9/main" objectType="Drop" dropStyle="combo" dx="16" fmlaLink="$S$24" fmlaRange="$AA$4:$AA$5" noThreeD="1" sel="1" val="0"/>
</file>

<file path=xl/ctrlProps/ctrlProp26.xml><?xml version="1.0" encoding="utf-8"?>
<formControlPr xmlns="http://schemas.microsoft.com/office/spreadsheetml/2009/9/main" objectType="Drop" dropStyle="combo" dx="16" fmlaLink="$S$26" fmlaRange="$AA$14:$AA$18" noThreeD="1" sel="1" val="0"/>
</file>

<file path=xl/ctrlProps/ctrlProp27.xml><?xml version="1.0" encoding="utf-8"?>
<formControlPr xmlns="http://schemas.microsoft.com/office/spreadsheetml/2009/9/main" objectType="Drop" dropStyle="combo" dx="16" fmlaLink="$S$32" fmlaRange="$AD$7:$AD$8" noThreeD="1" sel="1" val="0"/>
</file>

<file path=xl/ctrlProps/ctrlProp28.xml><?xml version="1.0" encoding="utf-8"?>
<formControlPr xmlns="http://schemas.microsoft.com/office/spreadsheetml/2009/9/main" objectType="Drop" dropStyle="combo" dx="16" fmlaLink="$O$35" fmlaRange="$AD$7:$AD$8" noThreeD="1" sel="1" val="0"/>
</file>

<file path=xl/ctrlProps/ctrlProp29.xml><?xml version="1.0" encoding="utf-8"?>
<formControlPr xmlns="http://schemas.microsoft.com/office/spreadsheetml/2009/9/main" objectType="Drop" dropStyle="combo" dx="16" fmlaLink="$S$35" fmlaRange="$AD$7:$AD$8" noThreeD="1" sel="1" val="0"/>
</file>

<file path=xl/ctrlProps/ctrlProp3.xml><?xml version="1.0" encoding="utf-8"?>
<formControlPr xmlns="http://schemas.microsoft.com/office/spreadsheetml/2009/9/main" objectType="CheckBox" fmlaLink="$A$26" lockText="1" noThreeD="1"/>
</file>

<file path=xl/ctrlProps/ctrlProp30.xml><?xml version="1.0" encoding="utf-8"?>
<formControlPr xmlns="http://schemas.microsoft.com/office/spreadsheetml/2009/9/main" objectType="Drop" dropStyle="combo" dx="16" fmlaLink="$O$37" fmlaRange="$AD$7:$AD$8" noThreeD="1" sel="1" val="0"/>
</file>

<file path=xl/ctrlProps/ctrlProp31.xml><?xml version="1.0" encoding="utf-8"?>
<formControlPr xmlns="http://schemas.microsoft.com/office/spreadsheetml/2009/9/main" objectType="Drop" dropStyle="combo" dx="16" fmlaLink="$S$37" fmlaRange="$AD$7:$AD$8" noThreeD="1" sel="1" val="0"/>
</file>

<file path=xl/ctrlProps/ctrlProp32.xml><?xml version="1.0" encoding="utf-8"?>
<formControlPr xmlns="http://schemas.microsoft.com/office/spreadsheetml/2009/9/main" objectType="Drop" dropStyle="combo" dx="16" fmlaLink="$O$39" fmlaRange="$AD$7:$AD$8" noThreeD="1" sel="1" val="0"/>
</file>

<file path=xl/ctrlProps/ctrlProp33.xml><?xml version="1.0" encoding="utf-8"?>
<formControlPr xmlns="http://schemas.microsoft.com/office/spreadsheetml/2009/9/main" objectType="Drop" dropStyle="combo" dx="16" fmlaLink="$S$41" fmlaRange="$AD$7:$AD$8" noThreeD="1" sel="1" val="0"/>
</file>

<file path=xl/ctrlProps/ctrlProp34.xml><?xml version="1.0" encoding="utf-8"?>
<formControlPr xmlns="http://schemas.microsoft.com/office/spreadsheetml/2009/9/main" objectType="Drop" dropStyle="combo" dx="16" fmlaLink="$S$43" fmlaRange="$AD$7:$AD$8" noThreeD="1" sel="1" val="0"/>
</file>

<file path=xl/ctrlProps/ctrlProp35.xml><?xml version="1.0" encoding="utf-8"?>
<formControlPr xmlns="http://schemas.microsoft.com/office/spreadsheetml/2009/9/main" objectType="Drop" dropStyle="combo" dx="16" fmlaLink="$O$45" fmlaRange="$AD$7:$AD$8" noThreeD="1" sel="1" val="0"/>
</file>

<file path=xl/ctrlProps/ctrlProp36.xml><?xml version="1.0" encoding="utf-8"?>
<formControlPr xmlns="http://schemas.microsoft.com/office/spreadsheetml/2009/9/main" objectType="Drop" dropStyle="combo" dx="16" fmlaLink="$O$47" fmlaRange="$AD$7:$AD$8" noThreeD="1" sel="1" val="0"/>
</file>

<file path=xl/ctrlProps/ctrlProp37.xml><?xml version="1.0" encoding="utf-8"?>
<formControlPr xmlns="http://schemas.microsoft.com/office/spreadsheetml/2009/9/main" objectType="Drop" dropStyle="combo" dx="16" fmlaLink="$S$45" fmlaRange="$AD$7:$AD$8" noThreeD="1" sel="1" val="0"/>
</file>

<file path=xl/ctrlProps/ctrlProp38.xml><?xml version="1.0" encoding="utf-8"?>
<formControlPr xmlns="http://schemas.microsoft.com/office/spreadsheetml/2009/9/main" objectType="Drop" dropStyle="combo" dx="16" fmlaLink="$O$49" fmlaRange="$AD$7:$AD$8" noThreeD="1" sel="1" val="0"/>
</file>

<file path=xl/ctrlProps/ctrlProp39.xml><?xml version="1.0" encoding="utf-8"?>
<formControlPr xmlns="http://schemas.microsoft.com/office/spreadsheetml/2009/9/main" objectType="Drop" dropStyle="combo" dx="16" fmlaLink="$S$47" fmlaRange="$AD$7:$AD$8" noThreeD="1" sel="1" val="0"/>
</file>

<file path=xl/ctrlProps/ctrlProp4.xml><?xml version="1.0" encoding="utf-8"?>
<formControlPr xmlns="http://schemas.microsoft.com/office/spreadsheetml/2009/9/main" objectType="CheckBox" fmlaLink="$A$27" lockText="1" noThreeD="1"/>
</file>

<file path=xl/ctrlProps/ctrlProp5.xml><?xml version="1.0" encoding="utf-8"?>
<formControlPr xmlns="http://schemas.microsoft.com/office/spreadsheetml/2009/9/main" objectType="CheckBox" fmlaLink="$A$28" lockText="1" noThreeD="1"/>
</file>

<file path=xl/ctrlProps/ctrlProp6.xml><?xml version="1.0" encoding="utf-8"?>
<formControlPr xmlns="http://schemas.microsoft.com/office/spreadsheetml/2009/9/main" objectType="CheckBox" fmlaLink="$A$29" lockText="1" noThreeD="1"/>
</file>

<file path=xl/ctrlProps/ctrlProp7.xml><?xml version="1.0" encoding="utf-8"?>
<formControlPr xmlns="http://schemas.microsoft.com/office/spreadsheetml/2009/9/main" objectType="CheckBox" fmlaLink="$A$30" lockText="1" noThreeD="1"/>
</file>

<file path=xl/ctrlProps/ctrlProp8.xml><?xml version="1.0" encoding="utf-8"?>
<formControlPr xmlns="http://schemas.microsoft.com/office/spreadsheetml/2009/9/main" objectType="CheckBox" fmlaLink="$A$31" lockText="1" noThreeD="1"/>
</file>

<file path=xl/ctrlProps/ctrlProp9.xml><?xml version="1.0" encoding="utf-8"?>
<formControlPr xmlns="http://schemas.microsoft.com/office/spreadsheetml/2009/9/main" objectType="CheckBox" fmlaLink="$F$2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23</xdr:row>
          <xdr:rowOff>12700</xdr:rowOff>
        </xdr:from>
        <xdr:to>
          <xdr:col>1</xdr:col>
          <xdr:colOff>514350</xdr:colOff>
          <xdr:row>24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24</xdr:row>
          <xdr:rowOff>12700</xdr:rowOff>
        </xdr:from>
        <xdr:to>
          <xdr:col>1</xdr:col>
          <xdr:colOff>514350</xdr:colOff>
          <xdr:row>25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24</xdr:row>
          <xdr:rowOff>184150</xdr:rowOff>
        </xdr:from>
        <xdr:to>
          <xdr:col>1</xdr:col>
          <xdr:colOff>514350</xdr:colOff>
          <xdr:row>26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25</xdr:row>
          <xdr:rowOff>184150</xdr:rowOff>
        </xdr:from>
        <xdr:to>
          <xdr:col>1</xdr:col>
          <xdr:colOff>514350</xdr:colOff>
          <xdr:row>27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27</xdr:row>
          <xdr:rowOff>12700</xdr:rowOff>
        </xdr:from>
        <xdr:to>
          <xdr:col>1</xdr:col>
          <xdr:colOff>514350</xdr:colOff>
          <xdr:row>28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28</xdr:row>
          <xdr:rowOff>12700</xdr:rowOff>
        </xdr:from>
        <xdr:to>
          <xdr:col>1</xdr:col>
          <xdr:colOff>514350</xdr:colOff>
          <xdr:row>29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28</xdr:row>
          <xdr:rowOff>184150</xdr:rowOff>
        </xdr:from>
        <xdr:to>
          <xdr:col>1</xdr:col>
          <xdr:colOff>514350</xdr:colOff>
          <xdr:row>30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29</xdr:row>
          <xdr:rowOff>184150</xdr:rowOff>
        </xdr:from>
        <xdr:to>
          <xdr:col>1</xdr:col>
          <xdr:colOff>514350</xdr:colOff>
          <xdr:row>31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22</xdr:row>
          <xdr:rowOff>184150</xdr:rowOff>
        </xdr:from>
        <xdr:to>
          <xdr:col>6</xdr:col>
          <xdr:colOff>533400</xdr:colOff>
          <xdr:row>24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27</xdr:row>
          <xdr:rowOff>0</xdr:rowOff>
        </xdr:from>
        <xdr:to>
          <xdr:col>6</xdr:col>
          <xdr:colOff>546100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27</xdr:row>
          <xdr:rowOff>184150</xdr:rowOff>
        </xdr:from>
        <xdr:to>
          <xdr:col>6</xdr:col>
          <xdr:colOff>546100</xdr:colOff>
          <xdr:row>29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28</xdr:row>
          <xdr:rowOff>184150</xdr:rowOff>
        </xdr:from>
        <xdr:to>
          <xdr:col>6</xdr:col>
          <xdr:colOff>546100</xdr:colOff>
          <xdr:row>30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29</xdr:row>
          <xdr:rowOff>171450</xdr:rowOff>
        </xdr:from>
        <xdr:to>
          <xdr:col>6</xdr:col>
          <xdr:colOff>546100</xdr:colOff>
          <xdr:row>31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30</xdr:row>
          <xdr:rowOff>184150</xdr:rowOff>
        </xdr:from>
        <xdr:to>
          <xdr:col>6</xdr:col>
          <xdr:colOff>546100</xdr:colOff>
          <xdr:row>32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32</xdr:row>
          <xdr:rowOff>184150</xdr:rowOff>
        </xdr:from>
        <xdr:to>
          <xdr:col>1</xdr:col>
          <xdr:colOff>546100</xdr:colOff>
          <xdr:row>34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33</xdr:row>
          <xdr:rowOff>171450</xdr:rowOff>
        </xdr:from>
        <xdr:to>
          <xdr:col>1</xdr:col>
          <xdr:colOff>546100</xdr:colOff>
          <xdr:row>35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34</xdr:row>
          <xdr:rowOff>184150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63501</xdr:colOff>
      <xdr:row>0</xdr:row>
      <xdr:rowOff>0</xdr:rowOff>
    </xdr:from>
    <xdr:ext cx="676274" cy="751127"/>
    <xdr:pic>
      <xdr:nvPicPr>
        <xdr:cNvPr id="23" name="Pictur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676274" cy="75112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9</xdr:row>
          <xdr:rowOff>12700</xdr:rowOff>
        </xdr:from>
        <xdr:to>
          <xdr:col>19</xdr:col>
          <xdr:colOff>31750</xdr:colOff>
          <xdr:row>10</xdr:row>
          <xdr:rowOff>57150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279400</xdr:colOff>
          <xdr:row>10</xdr:row>
          <xdr:rowOff>171450</xdr:rowOff>
        </xdr:from>
        <xdr:to>
          <xdr:col>19</xdr:col>
          <xdr:colOff>38100</xdr:colOff>
          <xdr:row>12</xdr:row>
          <xdr:rowOff>31750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12</xdr:row>
          <xdr:rowOff>152400</xdr:rowOff>
        </xdr:from>
        <xdr:to>
          <xdr:col>19</xdr:col>
          <xdr:colOff>50800</xdr:colOff>
          <xdr:row>14</xdr:row>
          <xdr:rowOff>19050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14</xdr:row>
          <xdr:rowOff>171450</xdr:rowOff>
        </xdr:from>
        <xdr:to>
          <xdr:col>19</xdr:col>
          <xdr:colOff>50800</xdr:colOff>
          <xdr:row>16</xdr:row>
          <xdr:rowOff>31750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16</xdr:row>
          <xdr:rowOff>165100</xdr:rowOff>
        </xdr:from>
        <xdr:to>
          <xdr:col>19</xdr:col>
          <xdr:colOff>50800</xdr:colOff>
          <xdr:row>18</xdr:row>
          <xdr:rowOff>19050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298450</xdr:colOff>
          <xdr:row>18</xdr:row>
          <xdr:rowOff>171450</xdr:rowOff>
        </xdr:from>
        <xdr:to>
          <xdr:col>19</xdr:col>
          <xdr:colOff>57150</xdr:colOff>
          <xdr:row>20</xdr:row>
          <xdr:rowOff>31750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400050</xdr:colOff>
          <xdr:row>20</xdr:row>
          <xdr:rowOff>171450</xdr:rowOff>
        </xdr:from>
        <xdr:to>
          <xdr:col>19</xdr:col>
          <xdr:colOff>57150</xdr:colOff>
          <xdr:row>22</xdr:row>
          <xdr:rowOff>31750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393700</xdr:colOff>
          <xdr:row>22</xdr:row>
          <xdr:rowOff>171450</xdr:rowOff>
        </xdr:from>
        <xdr:to>
          <xdr:col>19</xdr:col>
          <xdr:colOff>69850</xdr:colOff>
          <xdr:row>24</xdr:row>
          <xdr:rowOff>31750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171450</xdr:rowOff>
        </xdr:from>
        <xdr:to>
          <xdr:col>19</xdr:col>
          <xdr:colOff>76200</xdr:colOff>
          <xdr:row>26</xdr:row>
          <xdr:rowOff>31750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30</xdr:row>
          <xdr:rowOff>165100</xdr:rowOff>
        </xdr:from>
        <xdr:to>
          <xdr:col>19</xdr:col>
          <xdr:colOff>38100</xdr:colOff>
          <xdr:row>32</xdr:row>
          <xdr:rowOff>19050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33</xdr:row>
          <xdr:rowOff>171450</xdr:rowOff>
        </xdr:from>
        <xdr:to>
          <xdr:col>15</xdr:col>
          <xdr:colOff>0</xdr:colOff>
          <xdr:row>35</xdr:row>
          <xdr:rowOff>31750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33</xdr:row>
          <xdr:rowOff>165100</xdr:rowOff>
        </xdr:from>
        <xdr:to>
          <xdr:col>19</xdr:col>
          <xdr:colOff>38100</xdr:colOff>
          <xdr:row>35</xdr:row>
          <xdr:rowOff>19050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35</xdr:row>
          <xdr:rowOff>171450</xdr:rowOff>
        </xdr:from>
        <xdr:to>
          <xdr:col>15</xdr:col>
          <xdr:colOff>0</xdr:colOff>
          <xdr:row>37</xdr:row>
          <xdr:rowOff>31750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35</xdr:row>
          <xdr:rowOff>165100</xdr:rowOff>
        </xdr:from>
        <xdr:to>
          <xdr:col>19</xdr:col>
          <xdr:colOff>38100</xdr:colOff>
          <xdr:row>37</xdr:row>
          <xdr:rowOff>19050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37</xdr:row>
          <xdr:rowOff>152400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165100</xdr:rowOff>
        </xdr:from>
        <xdr:to>
          <xdr:col>19</xdr:col>
          <xdr:colOff>12700</xdr:colOff>
          <xdr:row>41</xdr:row>
          <xdr:rowOff>19050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41</xdr:row>
          <xdr:rowOff>165100</xdr:rowOff>
        </xdr:from>
        <xdr:to>
          <xdr:col>19</xdr:col>
          <xdr:colOff>19050</xdr:colOff>
          <xdr:row>43</xdr:row>
          <xdr:rowOff>19050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565150</xdr:colOff>
          <xdr:row>43</xdr:row>
          <xdr:rowOff>165100</xdr:rowOff>
        </xdr:from>
        <xdr:to>
          <xdr:col>14</xdr:col>
          <xdr:colOff>552450</xdr:colOff>
          <xdr:row>45</xdr:row>
          <xdr:rowOff>19050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565150</xdr:colOff>
          <xdr:row>45</xdr:row>
          <xdr:rowOff>165100</xdr:rowOff>
        </xdr:from>
        <xdr:to>
          <xdr:col>14</xdr:col>
          <xdr:colOff>552450</xdr:colOff>
          <xdr:row>47</xdr:row>
          <xdr:rowOff>19050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43</xdr:row>
          <xdr:rowOff>152400</xdr:rowOff>
        </xdr:from>
        <xdr:to>
          <xdr:col>19</xdr:col>
          <xdr:colOff>31750</xdr:colOff>
          <xdr:row>45</xdr:row>
          <xdr:rowOff>12700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565150</xdr:colOff>
          <xdr:row>47</xdr:row>
          <xdr:rowOff>165100</xdr:rowOff>
        </xdr:from>
        <xdr:to>
          <xdr:col>14</xdr:col>
          <xdr:colOff>552450</xdr:colOff>
          <xdr:row>49</xdr:row>
          <xdr:rowOff>19050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45</xdr:row>
          <xdr:rowOff>152400</xdr:rowOff>
        </xdr:from>
        <xdr:to>
          <xdr:col>19</xdr:col>
          <xdr:colOff>38100</xdr:colOff>
          <xdr:row>47</xdr:row>
          <xdr:rowOff>12700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showGridLines="0" showRowColHeaders="0" tabSelected="1" workbookViewId="0">
      <selection activeCell="V41" sqref="V41"/>
    </sheetView>
  </sheetViews>
  <sheetFormatPr defaultColWidth="8.7265625" defaultRowHeight="14.5" x14ac:dyDescent="0.35"/>
  <cols>
    <col min="1" max="20" width="8.7265625" style="1"/>
    <col min="21" max="32" width="8.7265625" style="21"/>
    <col min="33" max="16384" width="8.7265625" style="1"/>
  </cols>
  <sheetData>
    <row r="1" spans="1:3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1" t="s">
        <v>32</v>
      </c>
      <c r="V1" s="22" t="s">
        <v>33</v>
      </c>
      <c r="W1" s="21">
        <v>3</v>
      </c>
      <c r="X1" s="21" t="s">
        <v>41</v>
      </c>
      <c r="Y1" s="21">
        <v>0</v>
      </c>
      <c r="AA1" s="21" t="s">
        <v>65</v>
      </c>
      <c r="AC1" s="21">
        <v>0</v>
      </c>
      <c r="AE1" s="21" t="s">
        <v>94</v>
      </c>
    </row>
    <row r="2" spans="1:31" ht="14.5" customHeight="1" x14ac:dyDescent="0.35">
      <c r="A2" s="2"/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"/>
      <c r="L2" s="27" t="s">
        <v>0</v>
      </c>
      <c r="M2" s="27"/>
      <c r="N2" s="27"/>
      <c r="O2" s="27"/>
      <c r="P2" s="27"/>
      <c r="Q2" s="27"/>
      <c r="R2" s="27"/>
      <c r="S2" s="27"/>
      <c r="T2" s="27"/>
      <c r="U2" s="21" t="s">
        <v>31</v>
      </c>
      <c r="V2" s="22" t="s">
        <v>36</v>
      </c>
      <c r="W2" s="21">
        <v>1</v>
      </c>
      <c r="X2" s="21" t="s">
        <v>42</v>
      </c>
      <c r="Y2" s="21">
        <v>1</v>
      </c>
      <c r="AA2" s="21" t="s">
        <v>66</v>
      </c>
      <c r="AC2" s="21">
        <v>3</v>
      </c>
      <c r="AE2" s="21" t="s">
        <v>130</v>
      </c>
    </row>
    <row r="3" spans="1:31" ht="14.5" customHeight="1" x14ac:dyDescent="0.35">
      <c r="A3" s="2"/>
      <c r="B3" s="27"/>
      <c r="C3" s="27"/>
      <c r="D3" s="27"/>
      <c r="E3" s="27"/>
      <c r="F3" s="27"/>
      <c r="G3" s="27"/>
      <c r="H3" s="27"/>
      <c r="I3" s="27"/>
      <c r="J3" s="27"/>
      <c r="K3" s="2"/>
      <c r="L3" s="27"/>
      <c r="M3" s="27"/>
      <c r="N3" s="27"/>
      <c r="O3" s="27"/>
      <c r="P3" s="27"/>
      <c r="Q3" s="27"/>
      <c r="R3" s="27"/>
      <c r="S3" s="27"/>
      <c r="T3" s="27"/>
      <c r="V3" s="22" t="s">
        <v>37</v>
      </c>
      <c r="W3" s="21">
        <v>0</v>
      </c>
      <c r="X3" s="21" t="s">
        <v>43</v>
      </c>
      <c r="Y3" s="21">
        <v>2</v>
      </c>
      <c r="AE3" s="21" t="s">
        <v>132</v>
      </c>
    </row>
    <row r="4" spans="1:31" ht="15" customHeight="1" x14ac:dyDescent="0.35">
      <c r="A4" s="2"/>
      <c r="B4" s="2"/>
      <c r="C4" s="3"/>
      <c r="D4" s="3"/>
      <c r="E4" s="3"/>
      <c r="F4" s="3"/>
      <c r="G4" s="3"/>
      <c r="H4" s="3"/>
      <c r="I4" s="3"/>
      <c r="J4" s="3"/>
      <c r="K4" s="2"/>
      <c r="L4" s="2"/>
      <c r="M4" s="3"/>
      <c r="N4" s="3"/>
      <c r="O4" s="3"/>
      <c r="P4" s="3"/>
      <c r="Q4" s="3"/>
      <c r="R4" s="3"/>
      <c r="S4" s="3"/>
      <c r="T4" s="3"/>
      <c r="V4" s="22" t="s">
        <v>34</v>
      </c>
      <c r="W4" s="21">
        <v>2</v>
      </c>
      <c r="X4" s="21" t="s">
        <v>44</v>
      </c>
      <c r="Y4" s="21">
        <v>3</v>
      </c>
      <c r="AA4" s="21" t="s">
        <v>67</v>
      </c>
      <c r="AC4" s="21">
        <v>0</v>
      </c>
      <c r="AE4" s="21" t="s">
        <v>134</v>
      </c>
    </row>
    <row r="5" spans="1:31" x14ac:dyDescent="0.35">
      <c r="A5" s="28" t="s">
        <v>7</v>
      </c>
      <c r="B5" s="28"/>
      <c r="C5" s="28"/>
      <c r="D5" s="28"/>
      <c r="E5" s="28"/>
      <c r="F5" s="28"/>
      <c r="G5" s="28"/>
      <c r="H5" s="28"/>
      <c r="I5" s="28"/>
      <c r="J5" s="28"/>
      <c r="K5" s="28" t="s">
        <v>77</v>
      </c>
      <c r="L5" s="28"/>
      <c r="M5" s="28"/>
      <c r="N5" s="28"/>
      <c r="O5" s="28"/>
      <c r="P5" s="28"/>
      <c r="Q5" s="28"/>
      <c r="R5" s="28"/>
      <c r="S5" s="28"/>
      <c r="T5" s="28"/>
      <c r="V5" s="22" t="s">
        <v>35</v>
      </c>
      <c r="W5" s="21">
        <v>3</v>
      </c>
      <c r="AA5" s="21" t="s">
        <v>68</v>
      </c>
      <c r="AC5" s="21">
        <v>2</v>
      </c>
      <c r="AE5" s="21" t="s">
        <v>133</v>
      </c>
    </row>
    <row r="6" spans="1:3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3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1" t="s">
        <v>46</v>
      </c>
      <c r="V7" s="21">
        <v>3</v>
      </c>
      <c r="X7" s="21" t="s">
        <v>55</v>
      </c>
      <c r="Y7" s="21">
        <v>3</v>
      </c>
      <c r="AA7" s="23" t="s">
        <v>135</v>
      </c>
      <c r="AB7" s="21">
        <v>3</v>
      </c>
      <c r="AD7" s="21" t="s">
        <v>4</v>
      </c>
    </row>
    <row r="8" spans="1:3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1" t="s">
        <v>47</v>
      </c>
      <c r="V8" s="21">
        <v>1</v>
      </c>
      <c r="X8" s="21" t="s">
        <v>52</v>
      </c>
      <c r="Y8" s="21">
        <v>2</v>
      </c>
      <c r="AA8" s="21" t="s">
        <v>59</v>
      </c>
      <c r="AB8" s="21">
        <v>1</v>
      </c>
      <c r="AD8" s="21" t="s">
        <v>5</v>
      </c>
    </row>
    <row r="9" spans="1:31" ht="15" customHeight="1" x14ac:dyDescent="0.3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S9" s="7"/>
      <c r="T9" s="8">
        <f>IF(S10=1,1,IF(S10=2,0,""))</f>
        <v>1</v>
      </c>
      <c r="U9" s="21" t="s">
        <v>48</v>
      </c>
      <c r="V9" s="21">
        <v>0</v>
      </c>
      <c r="X9" s="21" t="s">
        <v>53</v>
      </c>
      <c r="Y9" s="21">
        <v>1</v>
      </c>
      <c r="AA9" s="21" t="s">
        <v>60</v>
      </c>
      <c r="AB9" s="21">
        <v>0</v>
      </c>
    </row>
    <row r="10" spans="1:31" x14ac:dyDescent="0.3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" t="s">
        <v>38</v>
      </c>
      <c r="S10" s="7">
        <v>1</v>
      </c>
      <c r="T10" s="8" t="str">
        <f>J16</f>
        <v/>
      </c>
      <c r="U10" s="21" t="s">
        <v>49</v>
      </c>
      <c r="V10" s="21">
        <v>1</v>
      </c>
      <c r="X10" s="21" t="s">
        <v>54</v>
      </c>
      <c r="Y10" s="21">
        <v>0</v>
      </c>
      <c r="AA10" s="21" t="s">
        <v>61</v>
      </c>
      <c r="AB10" s="21">
        <v>1</v>
      </c>
    </row>
    <row r="11" spans="1:31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S11" s="7"/>
      <c r="T11" s="8"/>
      <c r="U11" s="21" t="s">
        <v>50</v>
      </c>
      <c r="V11" s="21">
        <v>2</v>
      </c>
      <c r="X11" s="21" t="s">
        <v>56</v>
      </c>
      <c r="Y11" s="21">
        <v>3</v>
      </c>
      <c r="AA11" s="21" t="s">
        <v>62</v>
      </c>
      <c r="AB11" s="21">
        <v>2</v>
      </c>
    </row>
    <row r="12" spans="1:31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1" t="s">
        <v>39</v>
      </c>
      <c r="S12" s="7">
        <v>3</v>
      </c>
      <c r="T12" s="8">
        <f>IF(S12=1,3,IF(S12=2,1,IF(S12=3,0,IF(S12=4,2,IF(S12=5,3,"")))))</f>
        <v>0</v>
      </c>
      <c r="U12" s="21" t="s">
        <v>51</v>
      </c>
      <c r="V12" s="21">
        <v>3</v>
      </c>
    </row>
    <row r="13" spans="1:31" ht="14.5" customHeight="1" x14ac:dyDescent="0.35">
      <c r="A13" s="32" t="s">
        <v>8</v>
      </c>
      <c r="B13" s="32"/>
      <c r="C13" s="32"/>
      <c r="D13" s="32"/>
      <c r="E13" s="32"/>
      <c r="F13" s="32"/>
      <c r="G13" s="32"/>
      <c r="H13" s="32"/>
      <c r="I13" s="32"/>
      <c r="J13" s="32"/>
      <c r="S13" s="7"/>
      <c r="T13" s="8"/>
    </row>
    <row r="14" spans="1:31" x14ac:dyDescent="0.3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1" t="s">
        <v>40</v>
      </c>
      <c r="S14" s="7">
        <v>2</v>
      </c>
      <c r="T14" s="8">
        <f>IF(S14=1,Y1,IF(S14=2,Y2,IF(S14=3,Y3,IF(S14=4,Y4,""))))</f>
        <v>1</v>
      </c>
      <c r="AA14" s="21" t="s">
        <v>71</v>
      </c>
      <c r="AD14" s="21">
        <v>0</v>
      </c>
    </row>
    <row r="15" spans="1:3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S15" s="7"/>
      <c r="T15" s="8"/>
      <c r="AA15" s="21" t="s">
        <v>73</v>
      </c>
      <c r="AD15" s="21">
        <v>1</v>
      </c>
    </row>
    <row r="16" spans="1:31" x14ac:dyDescent="0.35">
      <c r="A16" s="5" t="s">
        <v>1</v>
      </c>
      <c r="B16" s="30"/>
      <c r="C16" s="30"/>
      <c r="D16" s="30"/>
      <c r="E16" s="30"/>
      <c r="F16" s="30"/>
      <c r="G16" s="30"/>
      <c r="H16" s="5" t="s">
        <v>2</v>
      </c>
      <c r="I16" s="10"/>
      <c r="J16" s="18" t="str">
        <f>IF(AND(I16&gt;15,I16&lt;50),0,IF(AND(I16&gt;49,I16&lt;66),2,IF(AND(I16&gt;65,I16&lt;81),3,IF(I16&gt;80,4,""))))</f>
        <v/>
      </c>
      <c r="K16" s="1" t="s">
        <v>45</v>
      </c>
      <c r="S16" s="7">
        <v>3</v>
      </c>
      <c r="T16" s="8">
        <f>IF(S16=1,V7,IF(S16=2,V8,IF(S16=3,V9,IF(S16=4,V10,IF(S16=5,V11,IF(S16=6,V12,""))))))</f>
        <v>0</v>
      </c>
      <c r="AA16" s="21" t="s">
        <v>72</v>
      </c>
      <c r="AD16" s="21">
        <v>2</v>
      </c>
    </row>
    <row r="17" spans="1:3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S17" s="7"/>
      <c r="T17" s="8"/>
      <c r="AA17" s="21" t="s">
        <v>74</v>
      </c>
      <c r="AD17" s="21">
        <v>3</v>
      </c>
    </row>
    <row r="18" spans="1:30" x14ac:dyDescent="0.35">
      <c r="A18" s="5" t="s">
        <v>3</v>
      </c>
      <c r="B18" s="30"/>
      <c r="C18" s="30"/>
      <c r="D18" s="2"/>
      <c r="E18" s="2"/>
      <c r="F18" s="2"/>
      <c r="G18" s="2"/>
      <c r="H18" s="2"/>
      <c r="I18" s="2"/>
      <c r="J18" s="2"/>
      <c r="K18" s="1" t="s">
        <v>57</v>
      </c>
      <c r="S18" s="7">
        <v>3</v>
      </c>
      <c r="T18" s="8">
        <f>IF(S18=1,Y7,IF(S18=2,Y8,IF(S18=3,Y9,IF(S18=4,Y10,IF(S18=5,Y11,"")))))</f>
        <v>1</v>
      </c>
      <c r="AA18" s="21" t="s">
        <v>75</v>
      </c>
      <c r="AD18" s="21">
        <v>4</v>
      </c>
    </row>
    <row r="19" spans="1:3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S19" s="7"/>
      <c r="T19" s="8"/>
    </row>
    <row r="20" spans="1:30" x14ac:dyDescent="0.35">
      <c r="A20" s="6" t="s">
        <v>23</v>
      </c>
      <c r="F20" s="26" t="str">
        <f>IF(AND(F24=FALSE,U32&gt;0,F28,F29=FALSE,F30=FALSE,F31=FALSE,F32=FALSE,A34=FALSE,A35=FALSE,A36=FALSE),"მსუბუქი დაავადება",IF(AND(F24,F28,F29=FALSE,F30=FALSE,F31=FALSE,F32=FALSE,A34=FALSE,A35=FALSE,A36=FALSE),"ზომიერი სიმძიმის დაავადება",IF(AND(V32&gt;0,A34=FALSE,A35=FALSE,A36=FALSE),"მძიმე დაავადება",IF(W32&gt;0,"კრიტიკული დაავადება",""))))</f>
        <v/>
      </c>
      <c r="G20" s="26"/>
      <c r="H20" s="26"/>
      <c r="I20" s="26"/>
      <c r="J20" s="26"/>
      <c r="K20" s="1" t="s">
        <v>63</v>
      </c>
      <c r="S20" s="7">
        <v>2</v>
      </c>
      <c r="T20" s="8">
        <f>IF(S20=1,AB7,IF(S20=2,AB8,IF(S20=3,AB9,IF(S20=4,AB10,IF(S20=5,AB11,"")))))</f>
        <v>1</v>
      </c>
    </row>
    <row r="21" spans="1:30" x14ac:dyDescent="0.35">
      <c r="F21" s="26" t="str">
        <f>IF(F20="მსუბუქი დაავადება","გამოთვალეთ PRIEST ქულა",IF(F20="ზომიერი სიმძიმის დაავადება","გამოთვალეთ PRIEST ქულა",IF(F20="მძიმე დაავადება","არ არის საჭირო PRIEST ქულის გამოთვლა",IF(F20="კრიტიკული დაავადება","არ არის საჭირო PRIEST ქულის გამოთვლა",""))))</f>
        <v/>
      </c>
      <c r="G21" s="26"/>
      <c r="H21" s="26"/>
      <c r="I21" s="26"/>
      <c r="J21" s="26"/>
      <c r="S21" s="14" t="s">
        <v>58</v>
      </c>
      <c r="T21" s="8"/>
    </row>
    <row r="22" spans="1:30" x14ac:dyDescent="0.35">
      <c r="A22" s="1" t="s">
        <v>9</v>
      </c>
      <c r="K22" s="1" t="s">
        <v>64</v>
      </c>
      <c r="S22" s="7">
        <v>1</v>
      </c>
      <c r="T22" s="8">
        <f>IF(S22=1,AC1,IF(S22=2,AC2,""))</f>
        <v>0</v>
      </c>
      <c r="AA22" s="22" t="s">
        <v>96</v>
      </c>
      <c r="AB22" s="22" t="s">
        <v>115</v>
      </c>
    </row>
    <row r="23" spans="1:30" x14ac:dyDescent="0.35">
      <c r="S23" s="7"/>
      <c r="T23" s="8"/>
      <c r="AA23" s="22" t="s">
        <v>97</v>
      </c>
      <c r="AB23" s="22" t="s">
        <v>116</v>
      </c>
    </row>
    <row r="24" spans="1:30" x14ac:dyDescent="0.35">
      <c r="A24" s="11" t="b">
        <v>0</v>
      </c>
      <c r="B24" s="1" t="s">
        <v>10</v>
      </c>
      <c r="F24" s="11" t="b">
        <v>0</v>
      </c>
      <c r="G24" s="1" t="s">
        <v>18</v>
      </c>
      <c r="K24" s="1" t="s">
        <v>69</v>
      </c>
      <c r="S24" s="7">
        <v>1</v>
      </c>
      <c r="T24" s="8">
        <f>IF(S24=1,AC4,IF(S24=2,AC5,""))</f>
        <v>0</v>
      </c>
      <c r="U24" s="21" t="str">
        <f t="shared" ref="U24:U31" si="0">IF(A24,1,"")</f>
        <v/>
      </c>
      <c r="V24" s="21" t="str">
        <f>IF(F29,1,"")</f>
        <v/>
      </c>
      <c r="W24" s="21" t="str">
        <f>IF(A34,1,"")</f>
        <v/>
      </c>
      <c r="AA24" s="22" t="s">
        <v>98</v>
      </c>
      <c r="AB24" s="22" t="s">
        <v>117</v>
      </c>
    </row>
    <row r="25" spans="1:30" x14ac:dyDescent="0.35">
      <c r="A25" s="11" t="b">
        <v>0</v>
      </c>
      <c r="B25" s="1" t="s">
        <v>11</v>
      </c>
      <c r="F25" s="11"/>
      <c r="G25" s="1" t="s">
        <v>19</v>
      </c>
      <c r="S25" s="7"/>
      <c r="T25" s="8"/>
      <c r="U25" s="21" t="str">
        <f t="shared" si="0"/>
        <v/>
      </c>
      <c r="V25" s="21" t="str">
        <f>IF(F30,1,"")</f>
        <v/>
      </c>
      <c r="W25" s="21" t="str">
        <f>IF(A35,1,"")</f>
        <v/>
      </c>
      <c r="AA25" s="22" t="s">
        <v>99</v>
      </c>
      <c r="AB25" s="22" t="s">
        <v>118</v>
      </c>
    </row>
    <row r="26" spans="1:30" x14ac:dyDescent="0.35">
      <c r="A26" s="11" t="b">
        <v>0</v>
      </c>
      <c r="B26" s="1" t="s">
        <v>12</v>
      </c>
      <c r="F26" s="11"/>
      <c r="G26" s="1" t="s">
        <v>20</v>
      </c>
      <c r="K26" s="1" t="s">
        <v>70</v>
      </c>
      <c r="S26" s="7">
        <v>1</v>
      </c>
      <c r="T26" s="8">
        <f>IF(S26=1,AD14,IF(S26=2,AD15,IF(S26=3,AD16,IF(S26=4,AD17,IF(S26=5,AD18,"")))))</f>
        <v>0</v>
      </c>
      <c r="U26" s="21" t="str">
        <f t="shared" si="0"/>
        <v/>
      </c>
      <c r="V26" s="21" t="str">
        <f>IF(F31,1,"")</f>
        <v/>
      </c>
      <c r="W26" s="21" t="str">
        <f>IF(A36,1,"")</f>
        <v/>
      </c>
      <c r="AA26" s="22" t="s">
        <v>100</v>
      </c>
      <c r="AB26" s="22" t="s">
        <v>119</v>
      </c>
    </row>
    <row r="27" spans="1:30" x14ac:dyDescent="0.35">
      <c r="A27" s="11" t="b">
        <v>0</v>
      </c>
      <c r="B27" s="1" t="s">
        <v>13</v>
      </c>
      <c r="F27" s="11"/>
      <c r="G27" s="1" t="s">
        <v>21</v>
      </c>
      <c r="S27" s="7"/>
      <c r="T27" s="8"/>
      <c r="U27" s="21" t="str">
        <f t="shared" si="0"/>
        <v/>
      </c>
      <c r="V27" s="21" t="str">
        <f>IF(F32,1,"")</f>
        <v/>
      </c>
      <c r="AA27" s="22" t="s">
        <v>101</v>
      </c>
      <c r="AB27" s="22" t="s">
        <v>120</v>
      </c>
    </row>
    <row r="28" spans="1:30" x14ac:dyDescent="0.35">
      <c r="A28" s="11" t="b">
        <v>0</v>
      </c>
      <c r="B28" s="1" t="s">
        <v>14</v>
      </c>
      <c r="F28" s="11" t="b">
        <v>0</v>
      </c>
      <c r="G28" s="1" t="s">
        <v>22</v>
      </c>
      <c r="T28" s="8">
        <f>SUM(T9:T26)</f>
        <v>4</v>
      </c>
      <c r="U28" s="21" t="str">
        <f t="shared" si="0"/>
        <v/>
      </c>
      <c r="AA28" s="22" t="s">
        <v>102</v>
      </c>
      <c r="AB28" s="22" t="s">
        <v>121</v>
      </c>
    </row>
    <row r="29" spans="1:30" ht="15" customHeight="1" x14ac:dyDescent="0.35">
      <c r="A29" s="11" t="b">
        <v>0</v>
      </c>
      <c r="B29" s="1" t="s">
        <v>15</v>
      </c>
      <c r="F29" s="11" t="b">
        <v>0</v>
      </c>
      <c r="G29" s="1" t="s">
        <v>24</v>
      </c>
      <c r="K29" s="29" t="s">
        <v>76</v>
      </c>
      <c r="L29" s="29"/>
      <c r="M29" s="29"/>
      <c r="N29" s="29"/>
      <c r="O29" s="29"/>
      <c r="P29" s="29"/>
      <c r="Q29" s="29"/>
      <c r="R29" s="29"/>
      <c r="S29" s="29"/>
      <c r="T29" s="29"/>
      <c r="U29" s="21" t="str">
        <f t="shared" si="0"/>
        <v/>
      </c>
      <c r="AA29" s="22" t="s">
        <v>103</v>
      </c>
      <c r="AB29" s="22" t="s">
        <v>122</v>
      </c>
    </row>
    <row r="30" spans="1:30" ht="15" customHeight="1" x14ac:dyDescent="0.35">
      <c r="A30" s="11" t="b">
        <v>0</v>
      </c>
      <c r="B30" s="1" t="s">
        <v>16</v>
      </c>
      <c r="F30" s="11" t="b">
        <v>0</v>
      </c>
      <c r="G30" s="1" t="s">
        <v>25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1" t="str">
        <f t="shared" si="0"/>
        <v/>
      </c>
      <c r="AA30" s="22" t="s">
        <v>104</v>
      </c>
      <c r="AB30" s="22" t="s">
        <v>123</v>
      </c>
    </row>
    <row r="31" spans="1:30" x14ac:dyDescent="0.35">
      <c r="A31" s="11" t="b">
        <v>0</v>
      </c>
      <c r="B31" s="1" t="s">
        <v>17</v>
      </c>
      <c r="F31" s="11" t="b">
        <v>0</v>
      </c>
      <c r="G31" s="1" t="s">
        <v>26</v>
      </c>
      <c r="S31" s="7"/>
      <c r="U31" s="21" t="str">
        <f t="shared" si="0"/>
        <v/>
      </c>
      <c r="AA31" s="22" t="s">
        <v>105</v>
      </c>
      <c r="AB31" s="22" t="s">
        <v>124</v>
      </c>
    </row>
    <row r="32" spans="1:30" x14ac:dyDescent="0.35">
      <c r="F32" s="11" t="b">
        <v>0</v>
      </c>
      <c r="G32" s="1" t="s">
        <v>27</v>
      </c>
      <c r="K32" s="6" t="s">
        <v>81</v>
      </c>
      <c r="S32" s="7">
        <v>1</v>
      </c>
      <c r="T32" s="8" t="str">
        <f>IF(S32=2,1,"")</f>
        <v/>
      </c>
      <c r="U32" s="24">
        <f>SUM(U24:U31)</f>
        <v>0</v>
      </c>
      <c r="V32" s="21">
        <f>SUM(V24:V31)</f>
        <v>0</v>
      </c>
      <c r="W32" s="21">
        <f>SUM(W24:W26)</f>
        <v>0</v>
      </c>
      <c r="AA32" s="22" t="s">
        <v>106</v>
      </c>
      <c r="AB32" s="22" t="s">
        <v>125</v>
      </c>
    </row>
    <row r="33" spans="1:28" x14ac:dyDescent="0.35">
      <c r="K33" s="12" t="s">
        <v>80</v>
      </c>
      <c r="S33" s="7"/>
      <c r="T33" s="8"/>
      <c r="AA33" s="22" t="s">
        <v>107</v>
      </c>
      <c r="AB33" s="22" t="s">
        <v>126</v>
      </c>
    </row>
    <row r="34" spans="1:28" x14ac:dyDescent="0.35">
      <c r="A34" s="11" t="b">
        <v>0</v>
      </c>
      <c r="B34" s="1" t="s">
        <v>28</v>
      </c>
      <c r="O34" s="7"/>
      <c r="S34" s="7"/>
      <c r="T34" s="8"/>
      <c r="AA34" s="22" t="s">
        <v>108</v>
      </c>
      <c r="AB34" s="22" t="s">
        <v>127</v>
      </c>
    </row>
    <row r="35" spans="1:28" x14ac:dyDescent="0.35">
      <c r="A35" s="11" t="b">
        <v>0</v>
      </c>
      <c r="B35" s="1" t="s">
        <v>29</v>
      </c>
      <c r="K35" s="6" t="s">
        <v>79</v>
      </c>
      <c r="O35" s="7">
        <v>1</v>
      </c>
      <c r="P35" s="15" t="str">
        <f>IF(O35=2,1,"")</f>
        <v/>
      </c>
      <c r="Q35" s="6" t="s">
        <v>78</v>
      </c>
      <c r="S35" s="7">
        <v>1</v>
      </c>
      <c r="T35" s="8" t="str">
        <f>IF(S35=2,1,"")</f>
        <v/>
      </c>
      <c r="AA35" s="22" t="s">
        <v>109</v>
      </c>
      <c r="AB35" s="22" t="s">
        <v>128</v>
      </c>
    </row>
    <row r="36" spans="1:28" x14ac:dyDescent="0.35">
      <c r="A36" s="11" t="b">
        <v>0</v>
      </c>
      <c r="B36" s="1" t="s">
        <v>30</v>
      </c>
      <c r="O36" s="7"/>
      <c r="P36" s="16"/>
      <c r="S36" s="7"/>
      <c r="T36" s="8"/>
      <c r="AA36" s="22" t="s">
        <v>110</v>
      </c>
      <c r="AB36" s="22" t="s">
        <v>129</v>
      </c>
    </row>
    <row r="37" spans="1:28" x14ac:dyDescent="0.35">
      <c r="K37" s="13" t="s">
        <v>82</v>
      </c>
      <c r="O37" s="7">
        <v>1</v>
      </c>
      <c r="P37" s="16" t="str">
        <f>IF(O37=2,1,"")</f>
        <v/>
      </c>
      <c r="Q37" s="6" t="s">
        <v>83</v>
      </c>
      <c r="S37" s="7">
        <v>1</v>
      </c>
      <c r="T37" s="8" t="str">
        <f>IF(S37=2,1,"")</f>
        <v/>
      </c>
      <c r="AA37" s="22" t="s">
        <v>111</v>
      </c>
      <c r="AB37" s="22" t="s">
        <v>113</v>
      </c>
    </row>
    <row r="38" spans="1:28" x14ac:dyDescent="0.35">
      <c r="O38" s="7"/>
      <c r="P38" s="16"/>
      <c r="S38" s="7"/>
      <c r="T38" s="8"/>
      <c r="AA38" s="23" t="s">
        <v>112</v>
      </c>
      <c r="AB38" s="22" t="s">
        <v>114</v>
      </c>
    </row>
    <row r="39" spans="1:28" ht="15.5" x14ac:dyDescent="0.35">
      <c r="A39" s="6" t="str">
        <f>IF(F21="გამოთვალეთ PRIEST ქულა","PRIEST ქულა:","")</f>
        <v/>
      </c>
      <c r="C39" s="17" t="str">
        <f>IF(F21="გამოთვალეთ PRIEST ქულა",T28,"")</f>
        <v/>
      </c>
      <c r="D39" s="6"/>
      <c r="E39" s="6" t="str">
        <f>IF(F21="გამოთვალეთ PRIEST ქულა","30-დღიანი გართულებების ალბათობა:","")</f>
        <v/>
      </c>
      <c r="J39" s="17" t="str">
        <f>IF(F21="გამოთვალეთ PRIEST ქულა",AA41,"")</f>
        <v/>
      </c>
      <c r="K39" s="6" t="s">
        <v>84</v>
      </c>
      <c r="O39" s="7">
        <v>1</v>
      </c>
      <c r="P39" s="16" t="str">
        <f>IF(O39=2,1,"")</f>
        <v/>
      </c>
      <c r="S39" s="7"/>
      <c r="T39" s="8"/>
      <c r="AA39" s="22"/>
    </row>
    <row r="40" spans="1:28" x14ac:dyDescent="0.35">
      <c r="O40" s="7"/>
      <c r="P40" s="9"/>
      <c r="S40" s="7"/>
      <c r="T40" s="8"/>
      <c r="AA40" s="22"/>
    </row>
    <row r="41" spans="1:28" x14ac:dyDescent="0.35">
      <c r="A41" s="6" t="s">
        <v>95</v>
      </c>
      <c r="K41" s="6" t="s">
        <v>85</v>
      </c>
      <c r="O41" s="7"/>
      <c r="P41" s="9"/>
      <c r="S41" s="7">
        <v>1</v>
      </c>
      <c r="T41" s="8" t="str">
        <f>IF(S41=2,1,"")</f>
        <v/>
      </c>
      <c r="AA41" s="21" t="str">
        <f>IF(T28&lt;2,AB22,IF(AND(T28&gt;1,T28&lt;4),AB23,IF(T28=4,AB24,IF(T28=5,AB25,IF(T28=6,AB26,IF(T28=7,AB27,IF(T28=8,AB28,IF(T28=9,AB29,IF(T28=10,AB30,IF(T28=11,AB31,IF(T28=12,AB32,IF(T28=13,AB33,IF(T28=14,AB34,IF(T28=15,AB35,IF(T28=16,AB36,IF(AND(T28&gt;16,T28&lt;26),AB37,IF(T28&gt;25,AB38,"")))))))))))))))))</f>
        <v>3%</v>
      </c>
    </row>
    <row r="42" spans="1:28" ht="15" customHeight="1" x14ac:dyDescent="0.35">
      <c r="A42" s="25" t="str">
        <f>IF(AND(F20="მსუბუქი დაავადება",T28&lt;5,T50&lt;2),AE1,IF(AND(F20="მსუბუქი დაავადება",T28&gt;4,T50&gt;1),AE2,IF(AND(F20="მსუბუქი დაავადება",T28&gt;4),AE2,IF(AND(F20="მსუბუქი დაავადება",T50&gt;1),AE2,IF(F20="ზომიერი სიმძიმის დაავადება",AE2,IF(F20="მძიმე დაავადება",AE2,IF(F20="კრიტიკული დაავადება",AE2,"")))))))</f>
        <v/>
      </c>
      <c r="B42" s="25"/>
      <c r="C42" s="25"/>
      <c r="D42" s="25"/>
      <c r="E42" s="25"/>
      <c r="F42" s="25"/>
      <c r="G42" s="25"/>
      <c r="H42" s="25"/>
      <c r="I42" s="25"/>
      <c r="J42" s="25"/>
      <c r="O42" s="7"/>
      <c r="P42" s="9"/>
      <c r="S42" s="7"/>
      <c r="T42" s="8"/>
    </row>
    <row r="43" spans="1:28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6" t="s">
        <v>86</v>
      </c>
      <c r="O43" s="7"/>
      <c r="P43" s="9"/>
      <c r="S43" s="7">
        <v>1</v>
      </c>
      <c r="T43" s="8" t="str">
        <f>IF(S43=2,1,"")</f>
        <v/>
      </c>
    </row>
    <row r="44" spans="1:28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O44" s="7"/>
      <c r="P44" s="9"/>
      <c r="S44" s="7"/>
      <c r="T44" s="8"/>
    </row>
    <row r="45" spans="1:28" x14ac:dyDescent="0.35">
      <c r="A45" s="19" t="s">
        <v>131</v>
      </c>
      <c r="B45" s="20"/>
      <c r="C45" s="20"/>
      <c r="D45" s="20"/>
      <c r="E45" s="20"/>
      <c r="F45" s="20"/>
      <c r="G45" s="20"/>
      <c r="H45" s="20"/>
      <c r="I45" s="20"/>
      <c r="J45" s="20"/>
      <c r="K45" s="6" t="s">
        <v>87</v>
      </c>
      <c r="O45" s="7">
        <v>1</v>
      </c>
      <c r="P45" s="16" t="str">
        <f>IF(O45=2,1,"")</f>
        <v/>
      </c>
      <c r="Q45" s="6" t="s">
        <v>89</v>
      </c>
      <c r="S45" s="7">
        <v>1</v>
      </c>
      <c r="T45" s="8" t="str">
        <f>IF(S45=2,1,"")</f>
        <v/>
      </c>
    </row>
    <row r="46" spans="1:28" x14ac:dyDescent="0.35">
      <c r="A46" s="25" t="str">
        <f>IF(F20="მსუბუქი დაავადება",AE3,IF(F20="ზომიერი სიმძიმის დაავადება",AE3,IF(F20="მძიმე დაავადება",AE4,IF(F20="კრიტიკული დაავადება",AE5,""))))</f>
        <v/>
      </c>
      <c r="B46" s="25"/>
      <c r="C46" s="25"/>
      <c r="D46" s="25"/>
      <c r="E46" s="25"/>
      <c r="F46" s="25"/>
      <c r="G46" s="25"/>
      <c r="H46" s="25"/>
      <c r="I46" s="25"/>
      <c r="J46" s="25"/>
      <c r="O46" s="7"/>
      <c r="P46" s="16"/>
      <c r="S46" s="7"/>
      <c r="T46" s="8"/>
    </row>
    <row r="47" spans="1:28" ht="14.5" customHeight="1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6" t="s">
        <v>88</v>
      </c>
      <c r="O47" s="7">
        <v>1</v>
      </c>
      <c r="P47" s="16" t="str">
        <f>IF(O47=2,1,"")</f>
        <v/>
      </c>
      <c r="Q47" s="6" t="s">
        <v>91</v>
      </c>
      <c r="S47" s="7">
        <v>1</v>
      </c>
      <c r="T47" s="8" t="str">
        <f>IF(S47=2,1,"")</f>
        <v/>
      </c>
    </row>
    <row r="48" spans="1:28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O48" s="7"/>
      <c r="P48" s="16"/>
      <c r="Q48" s="12" t="s">
        <v>92</v>
      </c>
    </row>
    <row r="49" spans="1:20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6" t="s">
        <v>90</v>
      </c>
      <c r="O49" s="7">
        <v>1</v>
      </c>
      <c r="P49" s="16" t="str">
        <f>IF(O49=2,1,"")</f>
        <v/>
      </c>
      <c r="Q49" s="12" t="s">
        <v>93</v>
      </c>
    </row>
    <row r="50" spans="1:20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T50" s="8">
        <f>SUM(P49,P47,P45,P39,P37,P35,T32,T35,T37,T41,T43,T45,T47)</f>
        <v>0</v>
      </c>
    </row>
  </sheetData>
  <sheetProtection algorithmName="SHA-512" hashValue="pnoK6zEKQCQDi+iG9sQI315eq6M4IDyBpJMeREVq2bgATwqnpFWNxEGQFZdpgqusFQKZ1ppm/1BShyIUoASeQg==" saltValue="cWms9EHhBjjl6avDW7ekTA==" spinCount="100000" sheet="1" objects="1" scenarios="1"/>
  <mergeCells count="13">
    <mergeCell ref="A42:J44"/>
    <mergeCell ref="A46:J50"/>
    <mergeCell ref="F20:J20"/>
    <mergeCell ref="L2:T3"/>
    <mergeCell ref="K5:T8"/>
    <mergeCell ref="K29:T30"/>
    <mergeCell ref="F21:J21"/>
    <mergeCell ref="B18:C18"/>
    <mergeCell ref="A5:J8"/>
    <mergeCell ref="B2:J3"/>
    <mergeCell ref="A9:J12"/>
    <mergeCell ref="A13:J14"/>
    <mergeCell ref="B16:G16"/>
  </mergeCells>
  <conditionalFormatting sqref="F20">
    <cfRule type="notContainsBlanks" dxfId="4" priority="5">
      <formula>LEN(TRIM(F20))&gt;0</formula>
    </cfRule>
  </conditionalFormatting>
  <conditionalFormatting sqref="F20:J20">
    <cfRule type="notContainsBlanks" dxfId="3" priority="4">
      <formula>LEN(TRIM(F20))&gt;0</formula>
    </cfRule>
  </conditionalFormatting>
  <conditionalFormatting sqref="F21:J21">
    <cfRule type="containsText" dxfId="2" priority="3" operator="containsText" text="გამოთვალეთ">
      <formula>NOT(ISERROR(SEARCH("გამოთვალეთ",F21)))</formula>
    </cfRule>
  </conditionalFormatting>
  <conditionalFormatting sqref="C39">
    <cfRule type="notContainsBlanks" dxfId="1" priority="2">
      <formula>LEN(TRIM(C39))&gt;0</formula>
    </cfRule>
  </conditionalFormatting>
  <conditionalFormatting sqref="J39">
    <cfRule type="notContainsBlanks" dxfId="0" priority="1">
      <formula>LEN(TRIM(J39))&gt;0</formula>
    </cfRule>
  </conditionalFormatting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342900</xdr:colOff>
                    <xdr:row>23</xdr:row>
                    <xdr:rowOff>12700</xdr:rowOff>
                  </from>
                  <to>
                    <xdr:col>1</xdr:col>
                    <xdr:colOff>514350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0</xdr:col>
                    <xdr:colOff>342900</xdr:colOff>
                    <xdr:row>24</xdr:row>
                    <xdr:rowOff>12700</xdr:rowOff>
                  </from>
                  <to>
                    <xdr:col>1</xdr:col>
                    <xdr:colOff>514350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0</xdr:col>
                    <xdr:colOff>342900</xdr:colOff>
                    <xdr:row>24</xdr:row>
                    <xdr:rowOff>184150</xdr:rowOff>
                  </from>
                  <to>
                    <xdr:col>1</xdr:col>
                    <xdr:colOff>514350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0</xdr:col>
                    <xdr:colOff>342900</xdr:colOff>
                    <xdr:row>25</xdr:row>
                    <xdr:rowOff>184150</xdr:rowOff>
                  </from>
                  <to>
                    <xdr:col>1</xdr:col>
                    <xdr:colOff>514350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0</xdr:col>
                    <xdr:colOff>342900</xdr:colOff>
                    <xdr:row>27</xdr:row>
                    <xdr:rowOff>12700</xdr:rowOff>
                  </from>
                  <to>
                    <xdr:col>1</xdr:col>
                    <xdr:colOff>514350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0</xdr:col>
                    <xdr:colOff>342900</xdr:colOff>
                    <xdr:row>28</xdr:row>
                    <xdr:rowOff>12700</xdr:rowOff>
                  </from>
                  <to>
                    <xdr:col>1</xdr:col>
                    <xdr:colOff>514350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0</xdr:col>
                    <xdr:colOff>342900</xdr:colOff>
                    <xdr:row>28</xdr:row>
                    <xdr:rowOff>184150</xdr:rowOff>
                  </from>
                  <to>
                    <xdr:col>1</xdr:col>
                    <xdr:colOff>514350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0</xdr:col>
                    <xdr:colOff>342900</xdr:colOff>
                    <xdr:row>29</xdr:row>
                    <xdr:rowOff>184150</xdr:rowOff>
                  </from>
                  <to>
                    <xdr:col>1</xdr:col>
                    <xdr:colOff>514350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5</xdr:col>
                    <xdr:colOff>361950</xdr:colOff>
                    <xdr:row>22</xdr:row>
                    <xdr:rowOff>184150</xdr:rowOff>
                  </from>
                  <to>
                    <xdr:col>6</xdr:col>
                    <xdr:colOff>533400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5</xdr:col>
                    <xdr:colOff>374650</xdr:colOff>
                    <xdr:row>27</xdr:row>
                    <xdr:rowOff>0</xdr:rowOff>
                  </from>
                  <to>
                    <xdr:col>6</xdr:col>
                    <xdr:colOff>546100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5</xdr:col>
                    <xdr:colOff>374650</xdr:colOff>
                    <xdr:row>27</xdr:row>
                    <xdr:rowOff>184150</xdr:rowOff>
                  </from>
                  <to>
                    <xdr:col>6</xdr:col>
                    <xdr:colOff>546100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5</xdr:col>
                    <xdr:colOff>374650</xdr:colOff>
                    <xdr:row>28</xdr:row>
                    <xdr:rowOff>184150</xdr:rowOff>
                  </from>
                  <to>
                    <xdr:col>6</xdr:col>
                    <xdr:colOff>546100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5</xdr:col>
                    <xdr:colOff>374650</xdr:colOff>
                    <xdr:row>29</xdr:row>
                    <xdr:rowOff>171450</xdr:rowOff>
                  </from>
                  <to>
                    <xdr:col>6</xdr:col>
                    <xdr:colOff>546100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</xdr:col>
                    <xdr:colOff>374650</xdr:colOff>
                    <xdr:row>30</xdr:row>
                    <xdr:rowOff>184150</xdr:rowOff>
                  </from>
                  <to>
                    <xdr:col>6</xdr:col>
                    <xdr:colOff>546100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0</xdr:col>
                    <xdr:colOff>374650</xdr:colOff>
                    <xdr:row>32</xdr:row>
                    <xdr:rowOff>184150</xdr:rowOff>
                  </from>
                  <to>
                    <xdr:col>1</xdr:col>
                    <xdr:colOff>546100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0</xdr:col>
                    <xdr:colOff>374650</xdr:colOff>
                    <xdr:row>33</xdr:row>
                    <xdr:rowOff>171450</xdr:rowOff>
                  </from>
                  <to>
                    <xdr:col>1</xdr:col>
                    <xdr:colOff>546100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0</xdr:col>
                    <xdr:colOff>374650</xdr:colOff>
                    <xdr:row>34</xdr:row>
                    <xdr:rowOff>184150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Drop Down 32">
              <controlPr defaultSize="0" autoLine="0" autoPict="0">
                <anchor moveWithCells="1">
                  <from>
                    <xdr:col>17</xdr:col>
                    <xdr:colOff>266700</xdr:colOff>
                    <xdr:row>9</xdr:row>
                    <xdr:rowOff>12700</xdr:rowOff>
                  </from>
                  <to>
                    <xdr:col>19</xdr:col>
                    <xdr:colOff>31750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Drop Down 33">
              <controlPr defaultSize="0" autoLine="0" autoPict="0">
                <anchor moveWithCells="1">
                  <from>
                    <xdr:col>17</xdr:col>
                    <xdr:colOff>279400</xdr:colOff>
                    <xdr:row>10</xdr:row>
                    <xdr:rowOff>171450</xdr:rowOff>
                  </from>
                  <to>
                    <xdr:col>19</xdr:col>
                    <xdr:colOff>38100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Drop Down 34">
              <controlPr defaultSize="0" autoLine="0" autoPict="0">
                <anchor moveWithCells="1">
                  <from>
                    <xdr:col>17</xdr:col>
                    <xdr:colOff>285750</xdr:colOff>
                    <xdr:row>12</xdr:row>
                    <xdr:rowOff>152400</xdr:rowOff>
                  </from>
                  <to>
                    <xdr:col>19</xdr:col>
                    <xdr:colOff>50800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Drop Down 35">
              <controlPr defaultSize="0" autoLine="0" autoPict="0">
                <anchor moveWithCells="1">
                  <from>
                    <xdr:col>17</xdr:col>
                    <xdr:colOff>285750</xdr:colOff>
                    <xdr:row>14</xdr:row>
                    <xdr:rowOff>171450</xdr:rowOff>
                  </from>
                  <to>
                    <xdr:col>19</xdr:col>
                    <xdr:colOff>50800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Drop Down 36">
              <controlPr defaultSize="0" autoLine="0" autoPict="0">
                <anchor moveWithCells="1">
                  <from>
                    <xdr:col>17</xdr:col>
                    <xdr:colOff>285750</xdr:colOff>
                    <xdr:row>16</xdr:row>
                    <xdr:rowOff>165100</xdr:rowOff>
                  </from>
                  <to>
                    <xdr:col>19</xdr:col>
                    <xdr:colOff>50800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Drop Down 37">
              <controlPr defaultSize="0" autoLine="0" autoPict="0">
                <anchor moveWithCells="1">
                  <from>
                    <xdr:col>17</xdr:col>
                    <xdr:colOff>298450</xdr:colOff>
                    <xdr:row>18</xdr:row>
                    <xdr:rowOff>171450</xdr:rowOff>
                  </from>
                  <to>
                    <xdr:col>19</xdr:col>
                    <xdr:colOff>57150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Drop Down 38">
              <controlPr defaultSize="0" autoLine="0" autoPict="0">
                <anchor moveWithCells="1">
                  <from>
                    <xdr:col>16</xdr:col>
                    <xdr:colOff>400050</xdr:colOff>
                    <xdr:row>20</xdr:row>
                    <xdr:rowOff>171450</xdr:rowOff>
                  </from>
                  <to>
                    <xdr:col>19</xdr:col>
                    <xdr:colOff>57150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Drop Down 39">
              <controlPr defaultSize="0" autoLine="0" autoPict="0">
                <anchor moveWithCells="1">
                  <from>
                    <xdr:col>16</xdr:col>
                    <xdr:colOff>393700</xdr:colOff>
                    <xdr:row>22</xdr:row>
                    <xdr:rowOff>171450</xdr:rowOff>
                  </from>
                  <to>
                    <xdr:col>19</xdr:col>
                    <xdr:colOff>69850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Drop Down 40">
              <controlPr defaultSize="0" autoLine="0" autoPict="0">
                <anchor moveWithCells="1">
                  <from>
                    <xdr:col>14</xdr:col>
                    <xdr:colOff>133350</xdr:colOff>
                    <xdr:row>24</xdr:row>
                    <xdr:rowOff>171450</xdr:rowOff>
                  </from>
                  <to>
                    <xdr:col>19</xdr:col>
                    <xdr:colOff>76200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Drop Down 41">
              <controlPr defaultSize="0" autoLine="0" autoPict="0">
                <anchor moveWithCells="1">
                  <from>
                    <xdr:col>18</xdr:col>
                    <xdr:colOff>50800</xdr:colOff>
                    <xdr:row>30</xdr:row>
                    <xdr:rowOff>165100</xdr:rowOff>
                  </from>
                  <to>
                    <xdr:col>19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Drop Down 42">
              <controlPr defaultSize="0" autoLine="0" autoPict="0">
                <anchor moveWithCells="1">
                  <from>
                    <xdr:col>14</xdr:col>
                    <xdr:colOff>12700</xdr:colOff>
                    <xdr:row>33</xdr:row>
                    <xdr:rowOff>171450</xdr:rowOff>
                  </from>
                  <to>
                    <xdr:col>15</xdr:col>
                    <xdr:colOff>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Drop Down 43">
              <controlPr defaultSize="0" autoLine="0" autoPict="0">
                <anchor moveWithCells="1">
                  <from>
                    <xdr:col>18</xdr:col>
                    <xdr:colOff>50800</xdr:colOff>
                    <xdr:row>33</xdr:row>
                    <xdr:rowOff>165100</xdr:rowOff>
                  </from>
                  <to>
                    <xdr:col>19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Drop Down 44">
              <controlPr defaultSize="0" autoLine="0" autoPict="0">
                <anchor moveWithCells="1">
                  <from>
                    <xdr:col>14</xdr:col>
                    <xdr:colOff>12700</xdr:colOff>
                    <xdr:row>35</xdr:row>
                    <xdr:rowOff>171450</xdr:rowOff>
                  </from>
                  <to>
                    <xdr:col>15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Drop Down 45">
              <controlPr defaultSize="0" autoLine="0" autoPict="0">
                <anchor moveWithCells="1">
                  <from>
                    <xdr:col>18</xdr:col>
                    <xdr:colOff>50800</xdr:colOff>
                    <xdr:row>35</xdr:row>
                    <xdr:rowOff>165100</xdr:rowOff>
                  </from>
                  <to>
                    <xdr:col>19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Drop Down 46">
              <controlPr defaultSize="0" autoLine="0" autoPict="0">
                <anchor moveWithCells="1">
                  <from>
                    <xdr:col>14</xdr:col>
                    <xdr:colOff>12700</xdr:colOff>
                    <xdr:row>37</xdr:row>
                    <xdr:rowOff>152400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Drop Down 47">
              <controlPr defaultSize="0" autoLine="0" autoPict="0">
                <anchor moveWithCells="1">
                  <from>
                    <xdr:col>18</xdr:col>
                    <xdr:colOff>19050</xdr:colOff>
                    <xdr:row>39</xdr:row>
                    <xdr:rowOff>165100</xdr:rowOff>
                  </from>
                  <to>
                    <xdr:col>19</xdr:col>
                    <xdr:colOff>12700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Drop Down 48">
              <controlPr defaultSize="0" autoLine="0" autoPict="0">
                <anchor moveWithCells="1">
                  <from>
                    <xdr:col>18</xdr:col>
                    <xdr:colOff>31750</xdr:colOff>
                    <xdr:row>41</xdr:row>
                    <xdr:rowOff>165100</xdr:rowOff>
                  </from>
                  <to>
                    <xdr:col>19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Drop Down 49">
              <controlPr defaultSize="0" autoLine="0" autoPict="0">
                <anchor moveWithCells="1">
                  <from>
                    <xdr:col>13</xdr:col>
                    <xdr:colOff>565150</xdr:colOff>
                    <xdr:row>43</xdr:row>
                    <xdr:rowOff>165100</xdr:rowOff>
                  </from>
                  <to>
                    <xdr:col>14</xdr:col>
                    <xdr:colOff>552450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Drop Down 50">
              <controlPr defaultSize="0" autoLine="0" autoPict="0">
                <anchor moveWithCells="1">
                  <from>
                    <xdr:col>13</xdr:col>
                    <xdr:colOff>565150</xdr:colOff>
                    <xdr:row>45</xdr:row>
                    <xdr:rowOff>165100</xdr:rowOff>
                  </from>
                  <to>
                    <xdr:col>14</xdr:col>
                    <xdr:colOff>552450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Drop Down 51">
              <controlPr defaultSize="0" autoLine="0" autoPict="0">
                <anchor moveWithCells="1">
                  <from>
                    <xdr:col>18</xdr:col>
                    <xdr:colOff>38100</xdr:colOff>
                    <xdr:row>43</xdr:row>
                    <xdr:rowOff>152400</xdr:rowOff>
                  </from>
                  <to>
                    <xdr:col>19</xdr:col>
                    <xdr:colOff>31750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Drop Down 52">
              <controlPr defaultSize="0" autoLine="0" autoPict="0">
                <anchor moveWithCells="1">
                  <from>
                    <xdr:col>13</xdr:col>
                    <xdr:colOff>565150</xdr:colOff>
                    <xdr:row>47</xdr:row>
                    <xdr:rowOff>165100</xdr:rowOff>
                  </from>
                  <to>
                    <xdr:col>14</xdr:col>
                    <xdr:colOff>552450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Drop Down 53">
              <controlPr defaultSize="0" autoLine="0" autoPict="0">
                <anchor moveWithCells="1">
                  <from>
                    <xdr:col>18</xdr:col>
                    <xdr:colOff>50800</xdr:colOff>
                    <xdr:row>45</xdr:row>
                    <xdr:rowOff>152400</xdr:rowOff>
                  </from>
                  <to>
                    <xdr:col>19</xdr:col>
                    <xdr:colOff>38100</xdr:colOff>
                    <xdr:row>47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ACEP ED &amp; PRIEST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2021-12-18T08:54:21Z</dcterms:modified>
</cp:coreProperties>
</file>