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73A49F-4F10-40CC-BEBC-F235AE61A679}" xr6:coauthVersionLast="45" xr6:coauthVersionMax="45" xr10:uidLastSave="{00000000-0000-0000-0000-000000000000}"/>
  <bookViews>
    <workbookView xWindow="-120" yWindow="-120" windowWidth="20730" windowHeight="11760" xr2:uid="{0504F64E-BCEC-4C96-B8AF-670C434FFB45}"/>
  </bookViews>
  <sheets>
    <sheet name="ISARIC4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1" i="1" l="1"/>
  <c r="AB68" i="1"/>
  <c r="G53" i="1"/>
  <c r="I56" i="1"/>
  <c r="G65" i="1"/>
  <c r="C51" i="1"/>
  <c r="AH354" i="1" l="1"/>
  <c r="AH304" i="1"/>
  <c r="AH254" i="1" s="1"/>
  <c r="AH204" i="1" s="1"/>
  <c r="AH154" i="1" s="1"/>
  <c r="AH104" i="1" s="1"/>
  <c r="AH54" i="1" s="1"/>
  <c r="AN704" i="1"/>
  <c r="AN654" i="1" s="1"/>
  <c r="AN604" i="1" s="1"/>
  <c r="AN554" i="1" s="1"/>
  <c r="AN504" i="1" s="1"/>
  <c r="AN454" i="1" s="1"/>
  <c r="AN404" i="1" s="1"/>
  <c r="AN354" i="1" s="1"/>
  <c r="AN304" i="1" s="1"/>
  <c r="AN254" i="1" s="1"/>
  <c r="AN204" i="1" s="1"/>
  <c r="AN154" i="1" l="1"/>
  <c r="AN104" i="1" s="1"/>
  <c r="AN54" i="1" s="1"/>
  <c r="G62" i="1" s="1"/>
  <c r="I62" i="1" l="1"/>
  <c r="AD132" i="1"/>
  <c r="AD68" i="1" s="1"/>
  <c r="G59" i="1" s="1"/>
  <c r="I59" i="1"/>
  <c r="G56" i="1"/>
  <c r="I53" i="1"/>
  <c r="G50" i="1"/>
  <c r="X1" i="1"/>
  <c r="I50" i="1"/>
  <c r="I46" i="1"/>
  <c r="G46" i="1"/>
  <c r="G42" i="1"/>
  <c r="G38" i="1"/>
  <c r="G21" i="1"/>
  <c r="I27" i="1"/>
  <c r="I24" i="1"/>
  <c r="G24" i="1"/>
  <c r="E72" i="1" l="1"/>
  <c r="E74" i="1" s="1"/>
  <c r="F77" i="1"/>
  <c r="AU710" i="1" s="1"/>
  <c r="AU681" i="1" s="1"/>
  <c r="AU655" i="1" s="1"/>
  <c r="AU614" i="1" s="1"/>
  <c r="AU575" i="1" s="1"/>
  <c r="AU526" i="1" s="1"/>
  <c r="AU475" i="1" s="1"/>
  <c r="AU446" i="1" s="1"/>
  <c r="AU395" i="1" s="1"/>
  <c r="AU355" i="1" s="1"/>
  <c r="AU325" i="1" s="1"/>
  <c r="AU295" i="1" s="1"/>
  <c r="AU265" i="1" s="1"/>
  <c r="AU235" i="1" s="1"/>
  <c r="AU205" i="1" s="1"/>
  <c r="AU175" i="1" s="1"/>
  <c r="AU145" i="1" s="1"/>
  <c r="AU109" i="1" s="1"/>
  <c r="AU65" i="1" s="1"/>
  <c r="AV1" i="1" s="1"/>
  <c r="F79" i="1" s="1"/>
</calcChain>
</file>

<file path=xl/sharedStrings.xml><?xml version="1.0" encoding="utf-8"?>
<sst xmlns="http://schemas.openxmlformats.org/spreadsheetml/2006/main" count="67" uniqueCount="57">
  <si>
    <t>საქართველოს შინაგანი მედიცინის კოლეგია</t>
  </si>
  <si>
    <t>ISARIC 4C: Coronavirus Clinical Characterisation Consortium. https://isaric4c.net/risk/</t>
  </si>
  <si>
    <t>4C სიკვდილობის ან 4C კლინიკური გაუარესების          ISARIC 4C კალკულატორი</t>
  </si>
  <si>
    <t>SARS-CoV-2 ინფექციით ჰოსპიტალიზებული  პაციენტების შიდაჰოსპიტალური სიკვდილობის ან კლინიკური  გაუარესების (ვენტილაციური მხარდაჭერის ან კრიტიკული ჩარევის აუცილებლობა) რისკის სტრატიფიკაციის ინსტრუმენტი</t>
  </si>
  <si>
    <t>გაუარესების   ქულა</t>
  </si>
  <si>
    <t>სიკვდილობის ქულა</t>
  </si>
  <si>
    <t>ასაკი</t>
  </si>
  <si>
    <t>18-49</t>
  </si>
  <si>
    <t>50-59</t>
  </si>
  <si>
    <t>60-69</t>
  </si>
  <si>
    <t>70-79</t>
  </si>
  <si>
    <t>&gt;79</t>
  </si>
  <si>
    <t>ქალი</t>
  </si>
  <si>
    <t>კაცი</t>
  </si>
  <si>
    <t>კომორბიდობები</t>
  </si>
  <si>
    <t>&gt;1</t>
  </si>
  <si>
    <t>სუნთქვის სიხშირე</t>
  </si>
  <si>
    <t>&lt;20</t>
  </si>
  <si>
    <t>20-29</t>
  </si>
  <si>
    <t>&gt;29</t>
  </si>
  <si>
    <t>სატურაცია</t>
  </si>
  <si>
    <t>&lt;92</t>
  </si>
  <si>
    <t>&gt;91</t>
  </si>
  <si>
    <t>გლაზგო</t>
  </si>
  <si>
    <t>&lt;15</t>
  </si>
  <si>
    <t>&gt;14</t>
  </si>
  <si>
    <t>შარდოვანა (მმოლ/ლ)</t>
  </si>
  <si>
    <t>&lt;7</t>
  </si>
  <si>
    <t>7-14</t>
  </si>
  <si>
    <t>შარდოვანა (მგ/დლ)</t>
  </si>
  <si>
    <t>&lt;19,7</t>
  </si>
  <si>
    <t>19,6-39,2</t>
  </si>
  <si>
    <t>CRP (მგ/დლ)</t>
  </si>
  <si>
    <t>&lt;50</t>
  </si>
  <si>
    <t>50-99</t>
  </si>
  <si>
    <t>&gt;99</t>
  </si>
  <si>
    <t>CRP (მგ/ლ)</t>
  </si>
  <si>
    <t>&lt;5</t>
  </si>
  <si>
    <t>5-9,9</t>
  </si>
  <si>
    <t>&gt;9,9</t>
  </si>
  <si>
    <t>სიმპტომების დასაწყისი ან პირველი დადებითი SARS-CoV-2 PCR ჰოსპიტალიზაციიდან &gt;7 დღის შემდეგ</t>
  </si>
  <si>
    <t>N/A</t>
  </si>
  <si>
    <t>სქესი</t>
  </si>
  <si>
    <t>კომორბიდობების რაოდენობა: ქრონიკული კარდიოლოგიური დაავადება, ქრონიკული რესპირაციული დაავადება (ასთმის გარდა), თირკმლების ქრონიკული დაავადება (eGFR≤30), ღვიძლის მსუბუქი-მძიმე დაავადება, დემენცია, ქრონიკული ნევროლოგიური პათოლოგია, შემაერთებელქსოვილოვანი დაავადება, შაქრიანი დიაბეტი, აივ/შიდს, ონკოლოგიური დაავადება, სიმსუქნე.</t>
  </si>
  <si>
    <t xml:space="preserve">ინფილტრატები ფილტვების რადიოლოგიით </t>
  </si>
  <si>
    <t xml:space="preserve">ჟანგბადის საჭიროება  </t>
  </si>
  <si>
    <t>გლაზგოს კომის ქულა</t>
  </si>
  <si>
    <t>ასაკი (წელი)</t>
  </si>
  <si>
    <t>შემოსვლის სატურაცია ოთახის ჰაერზე</t>
  </si>
  <si>
    <r>
      <t>ლიმფოციტები (x10</t>
    </r>
    <r>
      <rPr>
        <sz val="8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>/ლ)</t>
    </r>
  </si>
  <si>
    <t>სიკვდილობის ქულა 21-დან:</t>
  </si>
  <si>
    <t>სიკვდილის რისკი:</t>
  </si>
  <si>
    <t>კლინიკური გაუარესების ქულა:</t>
  </si>
  <si>
    <t>კლინიკური გაუარესების რისკი:</t>
  </si>
  <si>
    <t>%</t>
  </si>
  <si>
    <t>პაციენტი</t>
  </si>
  <si>
    <t>თარიღი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</si>
</sst>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2" xfId="0" applyFill="1" applyBorder="1"/>
    <xf numFmtId="0" fontId="0" fillId="2" borderId="0" xfId="0" applyFill="1" applyAlignment="1">
      <alignment vertical="center" wrapText="1"/>
    </xf>
    <xf numFmtId="0" fontId="0" fillId="2" borderId="0" xfId="0" applyFont="1" applyFill="1"/>
    <xf numFmtId="0" fontId="5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9" xfId="0" applyFont="1" applyFill="1" applyBorder="1"/>
    <xf numFmtId="0" fontId="8" fillId="0" borderId="0" xfId="0" applyFont="1"/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2" fontId="8" fillId="0" borderId="0" xfId="0" applyNumberFormat="1" applyFont="1"/>
    <xf numFmtId="0" fontId="0" fillId="2" borderId="1" xfId="0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53" lockText="1" noThreeD="1"/>
</file>

<file path=xl/ctrlProps/ctrlProp10.xml><?xml version="1.0" encoding="utf-8"?>
<formControlPr xmlns="http://schemas.microsoft.com/office/spreadsheetml/2009/9/main" objectType="CheckBox" fmlaLink="$K$57" lockText="1" noThreeD="1"/>
</file>

<file path=xl/ctrlProps/ctrlProp11.xml><?xml version="1.0" encoding="utf-8"?>
<formControlPr xmlns="http://schemas.microsoft.com/office/spreadsheetml/2009/9/main" objectType="CheckBox" fmlaLink="$L$57" lockText="1" noThreeD="1"/>
</file>

<file path=xl/ctrlProps/ctrlProp12.xml><?xml version="1.0" encoding="utf-8"?>
<formControlPr xmlns="http://schemas.microsoft.com/office/spreadsheetml/2009/9/main" objectType="CheckBox" fmlaLink="$K$58" lockText="1" noThreeD="1"/>
</file>

<file path=xl/ctrlProps/ctrlProp13.xml><?xml version="1.0" encoding="utf-8"?>
<formControlPr xmlns="http://schemas.microsoft.com/office/spreadsheetml/2009/9/main" objectType="CheckBox" fmlaLink="$L$58" lockText="1" noThreeD="1"/>
</file>

<file path=xl/ctrlProps/ctrlProp2.xml><?xml version="1.0" encoding="utf-8"?>
<formControlPr xmlns="http://schemas.microsoft.com/office/spreadsheetml/2009/9/main" objectType="CheckBox" fmlaLink="$L$53" lockText="1" noThreeD="1"/>
</file>

<file path=xl/ctrlProps/ctrlProp3.xml><?xml version="1.0" encoding="utf-8"?>
<formControlPr xmlns="http://schemas.microsoft.com/office/spreadsheetml/2009/9/main" objectType="CheckBox" fmlaLink="$K$54" lockText="1" noThreeD="1"/>
</file>

<file path=xl/ctrlProps/ctrlProp4.xml><?xml version="1.0" encoding="utf-8"?>
<formControlPr xmlns="http://schemas.microsoft.com/office/spreadsheetml/2009/9/main" objectType="CheckBox" fmlaLink="$L$54" lockText="1" noThreeD="1"/>
</file>

<file path=xl/ctrlProps/ctrlProp5.xml><?xml version="1.0" encoding="utf-8"?>
<formControlPr xmlns="http://schemas.microsoft.com/office/spreadsheetml/2009/9/main" objectType="CheckBox" fmlaLink="$K$55" lockText="1" noThreeD="1"/>
</file>

<file path=xl/ctrlProps/ctrlProp6.xml><?xml version="1.0" encoding="utf-8"?>
<formControlPr xmlns="http://schemas.microsoft.com/office/spreadsheetml/2009/9/main" objectType="CheckBox" fmlaLink="$L$55" lockText="1" noThreeD="1"/>
</file>

<file path=xl/ctrlProps/ctrlProp7.xml><?xml version="1.0" encoding="utf-8"?>
<formControlPr xmlns="http://schemas.microsoft.com/office/spreadsheetml/2009/9/main" objectType="CheckBox" fmlaLink="$M$55" lockText="1" noThreeD="1"/>
</file>

<file path=xl/ctrlProps/ctrlProp8.xml><?xml version="1.0" encoding="utf-8"?>
<formControlPr xmlns="http://schemas.microsoft.com/office/spreadsheetml/2009/9/main" objectType="CheckBox" fmlaLink="$K$56" lockText="1" noThreeD="1"/>
</file>

<file path=xl/ctrlProps/ctrlProp9.xml><?xml version="1.0" encoding="utf-8"?>
<formControlPr xmlns="http://schemas.microsoft.com/office/spreadsheetml/2009/9/main" objectType="CheckBox" fmlaLink="$L$5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120650</xdr:rowOff>
    </xdr:to>
    <xdr:sp macro="" textlink="">
      <xdr:nvSpPr>
        <xdr:cNvPr id="1026" name="AutoShape 2" descr="ISARIC4C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31750</xdr:colOff>
      <xdr:row>9</xdr:row>
      <xdr:rowOff>31751</xdr:rowOff>
    </xdr:from>
    <xdr:to>
      <xdr:col>0</xdr:col>
      <xdr:colOff>576261</xdr:colOff>
      <xdr:row>10</xdr:row>
      <xdr:rowOff>158750</xdr:rowOff>
    </xdr:to>
    <xdr:pic>
      <xdr:nvPicPr>
        <xdr:cNvPr id="4" name="Picture 3" descr="University of Glasgow - Research Institutes - Institute of Infection,  Immunity &amp; Inflammation - News &amp; Events - DISCOVERY OF FOUR COVID-19 RISK  GROUPS HELPS GUIDE TREATM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803401"/>
          <a:ext cx="544511" cy="311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63501</xdr:colOff>
      <xdr:row>0</xdr:row>
      <xdr:rowOff>0</xdr:rowOff>
    </xdr:from>
    <xdr:to>
      <xdr:col>1</xdr:col>
      <xdr:colOff>203200</xdr:colOff>
      <xdr:row>4</xdr:row>
      <xdr:rowOff>14527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49299" cy="8654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161925</xdr:rowOff>
        </xdr:from>
        <xdr:to>
          <xdr:col>2</xdr:col>
          <xdr:colOff>200025</xdr:colOff>
          <xdr:row>24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22</xdr:row>
          <xdr:rowOff>171450</xdr:rowOff>
        </xdr:from>
        <xdr:to>
          <xdr:col>3</xdr:col>
          <xdr:colOff>438150</xdr:colOff>
          <xdr:row>24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19050</xdr:rowOff>
        </xdr:from>
        <xdr:to>
          <xdr:col>2</xdr:col>
          <xdr:colOff>200025</xdr:colOff>
          <xdr:row>25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ქალი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24</xdr:row>
          <xdr:rowOff>28575</xdr:rowOff>
        </xdr:from>
        <xdr:to>
          <xdr:col>3</xdr:col>
          <xdr:colOff>428625</xdr:colOff>
          <xdr:row>25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კაცი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35</xdr:row>
          <xdr:rowOff>47625</xdr:rowOff>
        </xdr:from>
        <xdr:to>
          <xdr:col>2</xdr:col>
          <xdr:colOff>200025</xdr:colOff>
          <xdr:row>36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35</xdr:row>
          <xdr:rowOff>47625</xdr:rowOff>
        </xdr:from>
        <xdr:to>
          <xdr:col>3</xdr:col>
          <xdr:colOff>438150</xdr:colOff>
          <xdr:row>36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35</xdr:row>
          <xdr:rowOff>47625</xdr:rowOff>
        </xdr:from>
        <xdr:to>
          <xdr:col>5</xdr:col>
          <xdr:colOff>0</xdr:colOff>
          <xdr:row>36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&gt;1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66675</xdr:rowOff>
        </xdr:from>
        <xdr:to>
          <xdr:col>2</xdr:col>
          <xdr:colOff>200025</xdr:colOff>
          <xdr:row>40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39</xdr:row>
          <xdr:rowOff>66675</xdr:rowOff>
        </xdr:from>
        <xdr:to>
          <xdr:col>3</xdr:col>
          <xdr:colOff>428625</xdr:colOff>
          <xdr:row>40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43</xdr:row>
          <xdr:rowOff>66675</xdr:rowOff>
        </xdr:from>
        <xdr:to>
          <xdr:col>2</xdr:col>
          <xdr:colOff>200025</xdr:colOff>
          <xdr:row>44</xdr:row>
          <xdr:rowOff>95250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არა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43</xdr:row>
          <xdr:rowOff>66675</xdr:rowOff>
        </xdr:from>
        <xdr:to>
          <xdr:col>3</xdr:col>
          <xdr:colOff>428625</xdr:colOff>
          <xdr:row>44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66675</xdr:rowOff>
        </xdr:from>
        <xdr:to>
          <xdr:col>2</xdr:col>
          <xdr:colOff>200025</xdr:colOff>
          <xdr:row>48</xdr:row>
          <xdr:rowOff>95250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&lt;15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47</xdr:row>
          <xdr:rowOff>66675</xdr:rowOff>
        </xdr:from>
        <xdr:to>
          <xdr:col>3</xdr:col>
          <xdr:colOff>428625</xdr:colOff>
          <xdr:row>48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C96E7-AEA1-46A2-B385-87D86132FB95}">
  <dimension ref="A1:BR762"/>
  <sheetViews>
    <sheetView showGridLines="0" showRowColHeaders="0" tabSelected="1" workbookViewId="0">
      <selection activeCell="N25" sqref="N25"/>
    </sheetView>
  </sheetViews>
  <sheetFormatPr defaultColWidth="8.7109375" defaultRowHeight="15" x14ac:dyDescent="0.25"/>
  <cols>
    <col min="1" max="10" width="8.7109375" style="1"/>
    <col min="11" max="35" width="8.7109375" style="8"/>
    <col min="36" max="36" width="2.85546875" style="8" bestFit="1" customWidth="1"/>
    <col min="37" max="70" width="8.7109375" style="8"/>
    <col min="71" max="16384" width="8.7109375" style="1"/>
  </cols>
  <sheetData>
    <row r="1" spans="1:48" x14ac:dyDescent="0.25">
      <c r="K1" s="8">
        <v>1</v>
      </c>
      <c r="L1" s="8">
        <v>0</v>
      </c>
      <c r="N1" s="8">
        <v>1</v>
      </c>
      <c r="O1" s="8">
        <v>0.3</v>
      </c>
      <c r="U1" s="8">
        <v>18</v>
      </c>
      <c r="V1" s="8">
        <v>0</v>
      </c>
      <c r="X1" s="9" t="str">
        <f>IF(C51=U68,V68,IF(C51=U69,V69,IF(C51=U70,V70,IF(C51=U71,V71,IF(C51=U72,V72,IF(C51=U73,V73,IF(C51=U74,V74,IF(C51=U75,V75,IF(C51=U76,V76,IF(C51=U77,V77,IF(C51=U78,V78,IF(C51=U79,V79,IF(C51=U80,V80,IF(C51=U81,V81,IF(C51=U82,V82,IF(C51=U83,V83,IF(C51=U84,V84,IF(C51=U85,V85,IF(C51=U86,V86,IF(C51=U87,V87,IF(C51=U88,V88,IF(C51=U89,V89,IF(C51=U90,V90,IF(C51=U91,V91,IF(C51=U92,V92,IF(C51=U93,V93,IF(C51=U94,V94,IF(C51=U95,V95,IF(C51=U96,V96,"")))))))))))))))))))))))))))))</f>
        <v/>
      </c>
      <c r="Z1" s="8">
        <v>0</v>
      </c>
      <c r="AA1" s="8">
        <v>36</v>
      </c>
      <c r="AE1" s="10">
        <v>0</v>
      </c>
      <c r="AF1" s="10">
        <v>0</v>
      </c>
      <c r="AI1" s="10">
        <v>0</v>
      </c>
      <c r="AJ1" s="10">
        <v>76</v>
      </c>
      <c r="AO1" s="10">
        <v>0</v>
      </c>
      <c r="AP1" s="10">
        <v>0</v>
      </c>
      <c r="AS1" s="10">
        <v>0</v>
      </c>
      <c r="AT1" s="10">
        <v>3.1E-2</v>
      </c>
      <c r="AV1" s="8">
        <f>IF(AND(F77=0,F77&lt;4),AT1,IF(AND(F77&gt;3,F77&lt;8),AT2,IF(AND(F77&gt;7,F77&lt;13),AT3,IF(AND(F77&gt;12,F77&lt;17),AT4,IF(AND(F77&gt;16,F77&lt;21),AT5,IF(AND(F77&gt;20,F77&lt;25),AT6,IF(AND(F77&gt;24,F77&lt;29),AT7,IF(AND(F77&gt;28,F77&lt;33),AT8,IF(AND(F77&gt;32,F77&lt;37),AT9,IF(AND(F77&gt;36,F77&lt;41),AT10,IF(AND(F77&gt;40,F77&lt;45),AT11,IF(AND(F77&gt;44,F77&lt;48),AT12,IF(AND(F77&gt;47,F77&lt;52),AT13,IF(AND(F77&gt;51,F77&lt;55),AT14,IF(AND(F77&gt;54,F77&lt;58),AT15,IF(AND(F77&gt;57,F77&lt;62),AT19,IF(AND(F77&gt;57,F77&lt;62),AT19,IF(AND(F77&gt;61,F77&lt;65),AT20,IF(AND(F77&gt;64,F77&lt;68),AT21,IF(AND(F77&gt;67,F77&lt;71),AT22,IF(AND(F77&gt;70,F77&lt;74),AT23,IF(AND(F77&gt;73,F77&lt;77),AT24,IF(AND(F77&gt;76,F77&lt;80),AT25,IF(AND(F77&gt;79,F77&lt;83),AT26,IF(AND(F77&gt;82,F77&lt;86),AT27,IF(AND(F77&gt;85,F77&lt;88),AT28,IF(AND(F77&gt;87,F77&lt;91),AT29,IF(AND(F77&gt;90,F77&lt;94),AT30,IF(AND(F77&gt;93,F77&lt;96),AT31,IF(AND(F77&gt;95,F77&lt;99),AT32,IF(AND(F77&gt;98,F77&lt;102),AT33,IF(AND(F77&gt;101,F77&lt;104),AT34,IF(AND(F77&gt;103,F77&lt;107),AT35,IF(AND(F77&gt;106,F77&lt;109),AT36,IF(AND(F77&gt;108,F77&lt;111),AT37,IF(AND(F77&gt;110,F77&lt;114),AT38,IF(AND(F77&gt;113,F77&lt;116),AT39,IF(AND(F77&gt;115,F77&lt;118),AT40,IF(AND(F77&gt;117,F77&lt;121),AT41,IF(AND(F77&gt;120,F77&lt;123),AT42,IF(AND(F77&gt;122,F77&lt;125),AT43,IF(AND(F77&gt;124,F77&lt;127),AT44,IF(AND(F77&gt;126,F77&lt;130),AT45,IF(AND(F77&gt;129,F77&lt;132),AT46,IF(AND(F77&gt;131,F77&lt;134),AT47,IF(AND(F77&gt;133,F77&lt;136),AT48,IF(AND(F77&gt;135,F77&lt;138),AT49,IF(AND(F77&gt;137,F77&lt;140),AT50,IF(AND(F77&gt;139,F77&lt;142),AT51,IF(AND(F77&gt;141,F77&lt;144),AT52,IF(AND(F77&gt;143,F77&lt;146),AT53,IF(AND(F77&gt;145,F77&lt;148),AT54,IF(AND(F77&gt;147,F77&lt;150),AT55,IF(AND(F77&gt;147,F77&lt;150),AT55,IF(AND(F77&gt;149,F77&lt;152),AT56,IF(AND(F77&gt;151,F77&lt;154),AT57,IF(AND(F77&gt;153,F77&lt;155),AT58,IF(AND(F77&gt;154,F77&lt;157),AT59,IF(AND(F77&gt;156,F77&lt;159),AT60,IF(AND(F77&gt;158,F77&lt;161),AT61,IF(AND(F77&gt;160,F77&lt;163),AT62,IF(AND(F77&gt;162,F77&lt;164),AT63,IF(AND(F77&gt;163,F77&lt;166),AT64,IF(F77&gt;165,AU65,""))))))))))))))))))))))))))))))))))))))))))))))))))))))))))))))))</f>
        <v>3.9E-2</v>
      </c>
    </row>
    <row r="2" spans="1:48" x14ac:dyDescent="0.25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8">
        <v>2</v>
      </c>
      <c r="L2" s="8">
        <v>1</v>
      </c>
      <c r="N2" s="8">
        <v>2</v>
      </c>
      <c r="O2" s="8">
        <v>0.8</v>
      </c>
      <c r="U2" s="8">
        <v>19</v>
      </c>
      <c r="V2" s="8">
        <v>2</v>
      </c>
      <c r="Z2" s="8">
        <v>1</v>
      </c>
      <c r="AA2" s="8">
        <v>34</v>
      </c>
      <c r="AE2" s="10">
        <v>0.1</v>
      </c>
      <c r="AF2" s="10">
        <v>1</v>
      </c>
      <c r="AI2" s="10">
        <v>0.01</v>
      </c>
      <c r="AJ2" s="10">
        <v>75</v>
      </c>
      <c r="AO2" s="10">
        <v>1</v>
      </c>
      <c r="AP2" s="10">
        <v>1</v>
      </c>
      <c r="AS2" s="10">
        <v>4</v>
      </c>
      <c r="AT2" s="10">
        <v>3.2000000000000001E-2</v>
      </c>
    </row>
    <row r="3" spans="1:48" x14ac:dyDescent="0.25">
      <c r="B3" s="50"/>
      <c r="C3" s="50"/>
      <c r="D3" s="50"/>
      <c r="E3" s="50"/>
      <c r="F3" s="50"/>
      <c r="G3" s="50"/>
      <c r="H3" s="50"/>
      <c r="I3" s="50"/>
      <c r="J3" s="50"/>
      <c r="K3" s="8">
        <v>3</v>
      </c>
      <c r="L3" s="8">
        <v>2</v>
      </c>
      <c r="N3" s="8">
        <v>3</v>
      </c>
      <c r="O3" s="8">
        <v>2.2999999999999998</v>
      </c>
      <c r="U3" s="8">
        <v>20</v>
      </c>
      <c r="V3" s="8">
        <v>5</v>
      </c>
      <c r="Z3" s="8">
        <v>2</v>
      </c>
      <c r="AA3" s="8">
        <v>32</v>
      </c>
      <c r="AE3" s="10">
        <v>0.2</v>
      </c>
      <c r="AF3" s="10">
        <v>1</v>
      </c>
      <c r="AI3" s="10">
        <v>0.02</v>
      </c>
      <c r="AJ3" s="10">
        <v>75</v>
      </c>
      <c r="AO3" s="10">
        <v>2</v>
      </c>
      <c r="AP3" s="10">
        <v>3</v>
      </c>
      <c r="AS3" s="10">
        <v>8</v>
      </c>
      <c r="AT3" s="10">
        <v>3.3000000000000002E-2</v>
      </c>
    </row>
    <row r="4" spans="1:48" ht="23.25" x14ac:dyDescent="0.25">
      <c r="C4" s="2"/>
      <c r="D4" s="2"/>
      <c r="E4" s="2"/>
      <c r="F4" s="2"/>
      <c r="G4" s="2"/>
      <c r="H4" s="2"/>
      <c r="I4" s="2"/>
      <c r="J4" s="2"/>
      <c r="K4" s="8">
        <v>4</v>
      </c>
      <c r="L4" s="8">
        <v>5</v>
      </c>
      <c r="N4" s="8">
        <v>4</v>
      </c>
      <c r="O4" s="8">
        <v>4.8</v>
      </c>
      <c r="U4" s="8">
        <v>21</v>
      </c>
      <c r="V4" s="8">
        <v>7</v>
      </c>
      <c r="Z4" s="8">
        <v>3</v>
      </c>
      <c r="AA4" s="8">
        <v>30</v>
      </c>
      <c r="AE4" s="10">
        <v>0.3</v>
      </c>
      <c r="AF4" s="10">
        <v>2</v>
      </c>
      <c r="AI4" s="10">
        <v>0.03</v>
      </c>
      <c r="AJ4" s="10">
        <v>74</v>
      </c>
      <c r="AO4" s="10">
        <v>3</v>
      </c>
      <c r="AP4" s="10">
        <v>4</v>
      </c>
      <c r="AS4" s="10">
        <v>13</v>
      </c>
      <c r="AT4" s="10">
        <v>3.4000000000000002E-2</v>
      </c>
    </row>
    <row r="5" spans="1:48" x14ac:dyDescent="0.25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8">
        <v>5</v>
      </c>
      <c r="L5" s="8">
        <v>7</v>
      </c>
      <c r="N5" s="8">
        <v>5</v>
      </c>
      <c r="O5" s="8">
        <v>7.5</v>
      </c>
      <c r="U5" s="8">
        <v>22</v>
      </c>
      <c r="V5" s="8">
        <v>9</v>
      </c>
      <c r="Z5" s="8">
        <v>4</v>
      </c>
      <c r="AA5" s="8">
        <v>28</v>
      </c>
      <c r="AE5" s="10">
        <v>0.4</v>
      </c>
      <c r="AF5" s="10">
        <v>3</v>
      </c>
      <c r="AI5" s="10">
        <v>0.04</v>
      </c>
      <c r="AJ5" s="10">
        <v>73</v>
      </c>
      <c r="AO5" s="10">
        <v>4</v>
      </c>
      <c r="AP5" s="10">
        <v>6</v>
      </c>
      <c r="AS5" s="10">
        <v>17</v>
      </c>
      <c r="AT5" s="10">
        <v>3.5000000000000003E-2</v>
      </c>
    </row>
    <row r="6" spans="1:48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8">
        <v>6</v>
      </c>
      <c r="L6" s="8">
        <v>8</v>
      </c>
      <c r="N6" s="8">
        <v>6</v>
      </c>
      <c r="O6" s="8">
        <v>7.8</v>
      </c>
      <c r="U6" s="8">
        <v>23</v>
      </c>
      <c r="V6" s="8">
        <v>12</v>
      </c>
      <c r="Z6" s="8">
        <v>5</v>
      </c>
      <c r="AA6" s="8">
        <v>26</v>
      </c>
      <c r="AE6" s="10">
        <v>0.5</v>
      </c>
      <c r="AF6" s="10">
        <v>4</v>
      </c>
      <c r="AI6" s="10">
        <v>0.05</v>
      </c>
      <c r="AJ6" s="10">
        <v>73</v>
      </c>
      <c r="AO6" s="10">
        <v>5</v>
      </c>
      <c r="AP6" s="10">
        <v>7</v>
      </c>
      <c r="AS6" s="10">
        <v>21</v>
      </c>
      <c r="AT6" s="10">
        <v>3.5999999999999997E-2</v>
      </c>
    </row>
    <row r="7" spans="1:48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8">
        <v>7</v>
      </c>
      <c r="L7" s="8">
        <v>12</v>
      </c>
      <c r="N7" s="8">
        <v>7</v>
      </c>
      <c r="O7" s="8">
        <v>11.7</v>
      </c>
      <c r="U7" s="8">
        <v>24</v>
      </c>
      <c r="V7" s="8">
        <v>14</v>
      </c>
      <c r="Z7" s="8">
        <v>6</v>
      </c>
      <c r="AA7" s="8">
        <v>24</v>
      </c>
      <c r="AE7" s="10">
        <v>0.6</v>
      </c>
      <c r="AF7" s="10">
        <v>4</v>
      </c>
      <c r="AI7" s="10">
        <v>0.06</v>
      </c>
      <c r="AJ7" s="10">
        <v>72</v>
      </c>
      <c r="AO7" s="10">
        <v>6</v>
      </c>
      <c r="AP7" s="10">
        <v>8</v>
      </c>
      <c r="AS7" s="10">
        <v>25</v>
      </c>
      <c r="AT7" s="10">
        <v>3.6999999999999998E-2</v>
      </c>
    </row>
    <row r="8" spans="1:48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8">
        <v>8</v>
      </c>
      <c r="L8" s="8">
        <v>14</v>
      </c>
      <c r="N8" s="8">
        <v>8</v>
      </c>
      <c r="O8" s="8">
        <v>14.4</v>
      </c>
      <c r="U8" s="8">
        <v>25</v>
      </c>
      <c r="V8" s="8">
        <v>16</v>
      </c>
      <c r="Z8" s="8">
        <v>7</v>
      </c>
      <c r="AA8" s="8">
        <v>22</v>
      </c>
      <c r="AE8" s="10">
        <v>0.7</v>
      </c>
      <c r="AF8" s="10">
        <v>5</v>
      </c>
      <c r="AI8" s="10">
        <v>7.0000000000000007E-2</v>
      </c>
      <c r="AJ8" s="10">
        <v>71</v>
      </c>
      <c r="AO8" s="10">
        <v>7</v>
      </c>
      <c r="AP8" s="10">
        <v>10</v>
      </c>
      <c r="AS8" s="10">
        <v>29</v>
      </c>
      <c r="AT8" s="10">
        <v>3.7999999999999999E-2</v>
      </c>
    </row>
    <row r="9" spans="1:48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8">
        <v>9</v>
      </c>
      <c r="L9" s="8">
        <v>19</v>
      </c>
      <c r="N9" s="8">
        <v>9</v>
      </c>
      <c r="O9" s="8">
        <v>19.2</v>
      </c>
      <c r="U9" s="8">
        <v>26</v>
      </c>
      <c r="V9" s="8">
        <v>18</v>
      </c>
      <c r="Z9" s="8">
        <v>8</v>
      </c>
      <c r="AA9" s="8">
        <v>20</v>
      </c>
      <c r="AE9" s="10">
        <v>0.8</v>
      </c>
      <c r="AF9" s="10">
        <v>6</v>
      </c>
      <c r="AI9" s="10">
        <v>0.08</v>
      </c>
      <c r="AJ9" s="10">
        <v>71</v>
      </c>
      <c r="AO9" s="10">
        <v>8</v>
      </c>
      <c r="AP9" s="10">
        <v>11</v>
      </c>
      <c r="AS9" s="10">
        <v>33</v>
      </c>
      <c r="AT9" s="10">
        <v>3.9E-2</v>
      </c>
    </row>
    <row r="10" spans="1:48" x14ac:dyDescent="0.25">
      <c r="A10" s="52" t="s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8">
        <v>10</v>
      </c>
      <c r="L10" s="8">
        <v>23</v>
      </c>
      <c r="N10" s="8">
        <v>10</v>
      </c>
      <c r="O10" s="8">
        <v>22.9</v>
      </c>
      <c r="U10" s="8">
        <v>27</v>
      </c>
      <c r="V10" s="8">
        <v>21</v>
      </c>
      <c r="Z10" s="8">
        <v>9</v>
      </c>
      <c r="AA10" s="8">
        <v>17</v>
      </c>
      <c r="AE10" s="10">
        <v>0.9</v>
      </c>
      <c r="AF10" s="10">
        <v>7</v>
      </c>
      <c r="AI10" s="10">
        <v>0.09</v>
      </c>
      <c r="AJ10" s="10">
        <v>70</v>
      </c>
      <c r="AO10" s="10">
        <v>9</v>
      </c>
      <c r="AP10" s="10">
        <v>13</v>
      </c>
      <c r="AS10" s="10">
        <v>37</v>
      </c>
      <c r="AT10" s="10">
        <v>0.04</v>
      </c>
    </row>
    <row r="11" spans="1:48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8">
        <v>11</v>
      </c>
      <c r="L11" s="8">
        <v>27</v>
      </c>
      <c r="N11" s="8">
        <v>11</v>
      </c>
      <c r="O11" s="8">
        <v>26.9</v>
      </c>
      <c r="U11" s="8">
        <v>28</v>
      </c>
      <c r="V11" s="8">
        <v>23</v>
      </c>
      <c r="Z11" s="8">
        <v>10</v>
      </c>
      <c r="AA11" s="8">
        <v>15</v>
      </c>
      <c r="AE11" s="10">
        <v>1</v>
      </c>
      <c r="AF11" s="10">
        <v>7</v>
      </c>
      <c r="AI11" s="10">
        <v>0.1</v>
      </c>
      <c r="AJ11" s="10">
        <v>69</v>
      </c>
      <c r="AO11" s="10">
        <v>10</v>
      </c>
      <c r="AP11" s="10">
        <v>14</v>
      </c>
      <c r="AS11" s="10">
        <v>41</v>
      </c>
      <c r="AT11" s="10">
        <v>4.1000000000000002E-2</v>
      </c>
    </row>
    <row r="12" spans="1:48" ht="14.45" customHeight="1" x14ac:dyDescent="0.25">
      <c r="A12" s="53" t="s">
        <v>3</v>
      </c>
      <c r="B12" s="53"/>
      <c r="C12" s="53"/>
      <c r="D12" s="53"/>
      <c r="E12" s="53"/>
      <c r="F12" s="53"/>
      <c r="G12" s="53"/>
      <c r="H12" s="53"/>
      <c r="I12" s="53"/>
      <c r="J12" s="53"/>
      <c r="K12" s="8">
        <v>12</v>
      </c>
      <c r="L12" s="8">
        <v>33</v>
      </c>
      <c r="N12" s="8">
        <v>12</v>
      </c>
      <c r="O12" s="8">
        <v>32.9</v>
      </c>
      <c r="U12" s="8">
        <v>29</v>
      </c>
      <c r="V12" s="8">
        <v>25</v>
      </c>
      <c r="Z12" s="8">
        <v>11</v>
      </c>
      <c r="AA12" s="8">
        <v>13</v>
      </c>
      <c r="AE12" s="10">
        <v>1.1000000000000001</v>
      </c>
      <c r="AF12" s="10">
        <v>8</v>
      </c>
      <c r="AI12" s="10">
        <v>0.11</v>
      </c>
      <c r="AJ12" s="10">
        <v>69</v>
      </c>
      <c r="AO12" s="10">
        <v>11</v>
      </c>
      <c r="AP12" s="10">
        <v>16</v>
      </c>
      <c r="AS12" s="10">
        <v>45</v>
      </c>
      <c r="AT12" s="10">
        <v>4.2000000000000003E-2</v>
      </c>
    </row>
    <row r="13" spans="1:48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8">
        <v>13</v>
      </c>
      <c r="L13" s="8">
        <v>40</v>
      </c>
      <c r="N13" s="8">
        <v>13</v>
      </c>
      <c r="O13" s="8">
        <v>40.1</v>
      </c>
      <c r="U13" s="8">
        <v>30</v>
      </c>
      <c r="V13" s="8">
        <v>28</v>
      </c>
      <c r="Z13" s="8">
        <v>12</v>
      </c>
      <c r="AA13" s="8">
        <v>11</v>
      </c>
      <c r="AE13" s="10">
        <v>1.2</v>
      </c>
      <c r="AF13" s="10">
        <v>9</v>
      </c>
      <c r="AI13" s="10">
        <v>0.12</v>
      </c>
      <c r="AJ13" s="10">
        <v>68</v>
      </c>
      <c r="AO13" s="10">
        <v>12</v>
      </c>
      <c r="AP13" s="10">
        <v>17</v>
      </c>
      <c r="AS13" s="10">
        <v>48</v>
      </c>
      <c r="AT13" s="10">
        <v>4.2999999999999997E-2</v>
      </c>
    </row>
    <row r="14" spans="1:48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8">
        <v>14</v>
      </c>
      <c r="L14" s="8">
        <v>45</v>
      </c>
      <c r="N14" s="8">
        <v>14</v>
      </c>
      <c r="O14" s="8">
        <v>44.6</v>
      </c>
      <c r="U14" s="8">
        <v>31</v>
      </c>
      <c r="V14" s="8">
        <v>30</v>
      </c>
      <c r="Z14" s="8">
        <v>13</v>
      </c>
      <c r="AA14" s="8">
        <v>9</v>
      </c>
      <c r="AE14" s="10">
        <v>1.3</v>
      </c>
      <c r="AF14" s="10">
        <v>10</v>
      </c>
      <c r="AI14" s="10">
        <v>0.13</v>
      </c>
      <c r="AJ14" s="10">
        <v>67</v>
      </c>
      <c r="AO14" s="10">
        <v>13</v>
      </c>
      <c r="AP14" s="10">
        <v>18</v>
      </c>
      <c r="AS14" s="10">
        <v>52</v>
      </c>
      <c r="AT14" s="10">
        <v>4.3999999999999997E-2</v>
      </c>
    </row>
    <row r="15" spans="1:48" x14ac:dyDescent="0.25">
      <c r="H15" s="3"/>
      <c r="K15" s="8">
        <v>15</v>
      </c>
      <c r="L15" s="8">
        <v>52</v>
      </c>
      <c r="N15" s="8">
        <v>15</v>
      </c>
      <c r="O15" s="8">
        <v>51.6</v>
      </c>
      <c r="U15" s="8">
        <v>32</v>
      </c>
      <c r="V15" s="8">
        <v>32</v>
      </c>
      <c r="Z15" s="8">
        <v>14</v>
      </c>
      <c r="AA15" s="8">
        <v>7</v>
      </c>
      <c r="AE15" s="10">
        <v>1.4</v>
      </c>
      <c r="AF15" s="10">
        <v>10</v>
      </c>
      <c r="AI15" s="10">
        <v>0.14000000000000001</v>
      </c>
      <c r="AJ15" s="10">
        <v>67</v>
      </c>
      <c r="AO15" s="10">
        <v>14</v>
      </c>
      <c r="AP15" s="10">
        <v>20</v>
      </c>
      <c r="AS15" s="10">
        <v>55</v>
      </c>
      <c r="AT15" s="10">
        <v>4.4999999999999998E-2</v>
      </c>
    </row>
    <row r="16" spans="1:48" x14ac:dyDescent="0.25">
      <c r="A16" s="1" t="s">
        <v>55</v>
      </c>
      <c r="B16" s="58"/>
      <c r="C16" s="58"/>
      <c r="D16" s="58"/>
      <c r="E16" s="58"/>
      <c r="F16" s="58"/>
      <c r="G16" s="58"/>
      <c r="H16" s="3"/>
      <c r="I16" s="16" t="s">
        <v>6</v>
      </c>
      <c r="J16" s="14"/>
      <c r="AE16" s="10"/>
      <c r="AF16" s="10"/>
      <c r="AI16" s="10"/>
      <c r="AJ16" s="10"/>
      <c r="AO16" s="10"/>
      <c r="AP16" s="10"/>
      <c r="AS16" s="10"/>
      <c r="AT16" s="10"/>
    </row>
    <row r="17" spans="1:46" x14ac:dyDescent="0.25">
      <c r="H17" s="3"/>
      <c r="AE17" s="10"/>
      <c r="AF17" s="10"/>
      <c r="AI17" s="10"/>
      <c r="AJ17" s="10"/>
      <c r="AO17" s="10"/>
      <c r="AP17" s="10"/>
      <c r="AS17" s="10"/>
      <c r="AT17" s="10"/>
    </row>
    <row r="18" spans="1:46" x14ac:dyDescent="0.25">
      <c r="A18" s="1" t="s">
        <v>56</v>
      </c>
      <c r="B18" s="58"/>
      <c r="C18" s="58"/>
      <c r="D18" s="58"/>
      <c r="H18" s="3"/>
      <c r="AE18" s="10"/>
      <c r="AF18" s="10"/>
      <c r="AI18" s="10"/>
      <c r="AJ18" s="10"/>
      <c r="AO18" s="10"/>
      <c r="AP18" s="10"/>
      <c r="AS18" s="10"/>
      <c r="AT18" s="10"/>
    </row>
    <row r="19" spans="1:46" x14ac:dyDescent="0.25">
      <c r="G19" s="54" t="s">
        <v>4</v>
      </c>
      <c r="H19" s="55"/>
      <c r="I19" s="54" t="s">
        <v>5</v>
      </c>
      <c r="J19" s="54"/>
      <c r="K19" s="8">
        <v>16</v>
      </c>
      <c r="L19" s="8">
        <v>59</v>
      </c>
      <c r="N19" s="8">
        <v>16</v>
      </c>
      <c r="O19" s="8">
        <v>59.1</v>
      </c>
      <c r="U19" s="8">
        <v>33</v>
      </c>
      <c r="V19" s="8">
        <v>35</v>
      </c>
      <c r="Z19" s="8">
        <v>15</v>
      </c>
      <c r="AA19" s="8">
        <v>5</v>
      </c>
      <c r="AE19" s="10">
        <v>1.5</v>
      </c>
      <c r="AF19" s="10">
        <v>11</v>
      </c>
      <c r="AI19" s="10">
        <v>0.15</v>
      </c>
      <c r="AJ19" s="10">
        <v>66</v>
      </c>
      <c r="AO19" s="10">
        <v>15</v>
      </c>
      <c r="AP19" s="10">
        <v>21</v>
      </c>
      <c r="AS19" s="10">
        <v>58</v>
      </c>
      <c r="AT19" s="10">
        <v>4.5999999999999999E-2</v>
      </c>
    </row>
    <row r="20" spans="1:46" x14ac:dyDescent="0.25">
      <c r="G20" s="56"/>
      <c r="H20" s="57"/>
      <c r="I20" s="56"/>
      <c r="J20" s="56"/>
      <c r="K20" s="8">
        <v>17</v>
      </c>
      <c r="L20" s="8">
        <v>66</v>
      </c>
      <c r="N20" s="8">
        <v>17</v>
      </c>
      <c r="O20" s="8">
        <v>66.099999999999994</v>
      </c>
      <c r="U20" s="8">
        <v>34</v>
      </c>
      <c r="V20" s="8">
        <v>37</v>
      </c>
      <c r="Z20" s="8">
        <v>16</v>
      </c>
      <c r="AA20" s="8">
        <v>3</v>
      </c>
      <c r="AE20" s="10">
        <v>1.6</v>
      </c>
      <c r="AF20" s="10">
        <v>12</v>
      </c>
      <c r="AI20" s="10">
        <v>0.16</v>
      </c>
      <c r="AJ20" s="10">
        <v>65</v>
      </c>
      <c r="AO20" s="10">
        <v>16</v>
      </c>
      <c r="AP20" s="10">
        <v>22</v>
      </c>
      <c r="AS20" s="10">
        <v>62</v>
      </c>
      <c r="AT20" s="10">
        <v>4.7E-2</v>
      </c>
    </row>
    <row r="21" spans="1:46" ht="14.45" customHeight="1" x14ac:dyDescent="0.25">
      <c r="A21" s="18" t="s">
        <v>40</v>
      </c>
      <c r="B21" s="18"/>
      <c r="C21" s="18"/>
      <c r="D21" s="18"/>
      <c r="E21" s="18"/>
      <c r="F21" s="4"/>
      <c r="G21" s="19" t="str">
        <f>IF(AND(K53=FALSE,L53=TRUE),39,IF(AND(K53=TRUE,L53=FALSE),0,""))</f>
        <v/>
      </c>
      <c r="H21" s="20"/>
      <c r="I21" s="34" t="s">
        <v>41</v>
      </c>
      <c r="J21" s="35"/>
      <c r="K21" s="8">
        <v>18</v>
      </c>
      <c r="L21" s="8">
        <v>76</v>
      </c>
      <c r="N21" s="8">
        <v>18</v>
      </c>
      <c r="O21" s="8">
        <v>75.8</v>
      </c>
      <c r="U21" s="8">
        <v>35</v>
      </c>
      <c r="V21" s="8">
        <v>39</v>
      </c>
      <c r="Z21" s="8">
        <v>17</v>
      </c>
      <c r="AA21" s="8">
        <v>1</v>
      </c>
      <c r="AE21" s="10">
        <v>1.7</v>
      </c>
      <c r="AF21" s="10">
        <v>13</v>
      </c>
      <c r="AI21" s="10">
        <v>0.17</v>
      </c>
      <c r="AJ21" s="10">
        <v>65</v>
      </c>
      <c r="AO21" s="10">
        <v>17</v>
      </c>
      <c r="AP21" s="10">
        <v>24</v>
      </c>
      <c r="AS21" s="10">
        <v>65</v>
      </c>
      <c r="AT21" s="10">
        <v>4.8000000000000001E-2</v>
      </c>
    </row>
    <row r="22" spans="1:46" x14ac:dyDescent="0.25">
      <c r="A22" s="18"/>
      <c r="B22" s="18"/>
      <c r="C22" s="18"/>
      <c r="D22" s="18"/>
      <c r="E22" s="18"/>
      <c r="F22" s="4"/>
      <c r="G22" s="46"/>
      <c r="H22" s="22"/>
      <c r="I22" s="36"/>
      <c r="J22" s="37"/>
      <c r="K22" s="8">
        <v>19</v>
      </c>
      <c r="L22" s="8">
        <v>77</v>
      </c>
      <c r="N22" s="8">
        <v>19</v>
      </c>
      <c r="O22" s="8">
        <v>77.400000000000006</v>
      </c>
      <c r="U22" s="8">
        <v>36</v>
      </c>
      <c r="V22" s="8">
        <v>42</v>
      </c>
      <c r="Z22" s="8">
        <v>18</v>
      </c>
      <c r="AA22" s="8">
        <v>0</v>
      </c>
      <c r="AE22" s="10">
        <v>1.8</v>
      </c>
      <c r="AF22" s="10">
        <v>13</v>
      </c>
      <c r="AI22" s="10">
        <v>0.18</v>
      </c>
      <c r="AJ22" s="10">
        <v>64</v>
      </c>
      <c r="AO22" s="10">
        <v>18</v>
      </c>
      <c r="AP22" s="10">
        <v>25</v>
      </c>
      <c r="AS22" s="10">
        <v>68</v>
      </c>
      <c r="AT22" s="10">
        <v>4.9000000000000002E-2</v>
      </c>
    </row>
    <row r="23" spans="1:46" x14ac:dyDescent="0.25">
      <c r="A23" s="18"/>
      <c r="B23" s="18"/>
      <c r="C23" s="18"/>
      <c r="D23" s="18"/>
      <c r="E23" s="18"/>
      <c r="G23" s="23"/>
      <c r="H23" s="24"/>
      <c r="I23" s="38"/>
      <c r="J23" s="39"/>
      <c r="K23" s="8">
        <v>20</v>
      </c>
      <c r="L23" s="8">
        <v>83</v>
      </c>
      <c r="N23" s="8">
        <v>20</v>
      </c>
      <c r="O23" s="8">
        <v>82.9</v>
      </c>
      <c r="U23" s="8">
        <v>37</v>
      </c>
      <c r="V23" s="8">
        <v>44</v>
      </c>
      <c r="Z23" s="8">
        <v>19</v>
      </c>
      <c r="AA23" s="8">
        <v>2</v>
      </c>
      <c r="AE23" s="10">
        <v>1.9</v>
      </c>
      <c r="AF23" s="10">
        <v>14</v>
      </c>
      <c r="AI23" s="10">
        <v>0.19</v>
      </c>
      <c r="AJ23" s="10">
        <v>63</v>
      </c>
      <c r="AO23" s="10">
        <v>19</v>
      </c>
      <c r="AP23" s="10">
        <v>27</v>
      </c>
      <c r="AS23" s="10">
        <v>71</v>
      </c>
      <c r="AT23" s="10">
        <v>0.05</v>
      </c>
    </row>
    <row r="24" spans="1:46" x14ac:dyDescent="0.25">
      <c r="G24" s="28" t="str">
        <f>IF(AND(K54=FALSE,L54=TRUE),35,IF(AND(K54=TRUE,L54=FALSE),0,""))</f>
        <v/>
      </c>
      <c r="H24" s="29"/>
      <c r="I24" s="40" t="str">
        <f>IF(AND(K54=FALSE,L54=TRUE),1,IF(AND(K54=TRUE,L54=FALSE),0,""))</f>
        <v/>
      </c>
      <c r="J24" s="28"/>
      <c r="K24" s="8">
        <v>21</v>
      </c>
      <c r="L24" s="8">
        <v>88</v>
      </c>
      <c r="N24" s="8">
        <v>21</v>
      </c>
      <c r="O24" s="8">
        <v>87.5</v>
      </c>
      <c r="U24" s="8">
        <v>38</v>
      </c>
      <c r="V24" s="8">
        <v>46</v>
      </c>
      <c r="Z24" s="8">
        <v>20</v>
      </c>
      <c r="AA24" s="8">
        <v>6</v>
      </c>
      <c r="AE24" s="10">
        <v>2</v>
      </c>
      <c r="AF24" s="10">
        <v>15</v>
      </c>
      <c r="AI24" s="10">
        <v>0.2</v>
      </c>
      <c r="AJ24" s="10">
        <v>63</v>
      </c>
      <c r="AO24" s="10">
        <v>20</v>
      </c>
      <c r="AP24" s="10">
        <v>28</v>
      </c>
      <c r="AS24" s="10">
        <v>74</v>
      </c>
      <c r="AT24" s="10">
        <v>5.0999999999999997E-2</v>
      </c>
    </row>
    <row r="25" spans="1:46" x14ac:dyDescent="0.25">
      <c r="A25" s="5" t="s">
        <v>42</v>
      </c>
      <c r="G25" s="30"/>
      <c r="H25" s="31"/>
      <c r="I25" s="41"/>
      <c r="J25" s="30"/>
      <c r="U25" s="8">
        <v>39</v>
      </c>
      <c r="V25" s="8">
        <v>48</v>
      </c>
      <c r="Z25" s="8">
        <v>21</v>
      </c>
      <c r="AA25" s="8">
        <v>14</v>
      </c>
      <c r="AE25" s="10">
        <v>2.1</v>
      </c>
      <c r="AF25" s="10">
        <v>15</v>
      </c>
      <c r="AI25" s="10">
        <v>0.21</v>
      </c>
      <c r="AJ25" s="10">
        <v>62</v>
      </c>
      <c r="AO25" s="10">
        <v>21</v>
      </c>
      <c r="AP25" s="10">
        <v>29</v>
      </c>
      <c r="AS25" s="10">
        <v>77</v>
      </c>
      <c r="AT25" s="10">
        <v>5.1999999999999998E-2</v>
      </c>
    </row>
    <row r="26" spans="1:46" x14ac:dyDescent="0.25">
      <c r="G26" s="32"/>
      <c r="H26" s="33"/>
      <c r="I26" s="42"/>
      <c r="J26" s="32"/>
      <c r="U26" s="8">
        <v>40</v>
      </c>
      <c r="V26" s="8">
        <v>51</v>
      </c>
      <c r="Z26" s="8">
        <v>22</v>
      </c>
      <c r="AA26" s="8">
        <v>23</v>
      </c>
      <c r="AE26" s="10">
        <v>2.2000000000000002</v>
      </c>
      <c r="AF26" s="10">
        <v>16</v>
      </c>
      <c r="AI26" s="10">
        <v>0.22</v>
      </c>
      <c r="AJ26" s="10">
        <v>62</v>
      </c>
      <c r="AO26" s="10">
        <v>22</v>
      </c>
      <c r="AP26" s="10">
        <v>31</v>
      </c>
      <c r="AS26" s="10">
        <v>80</v>
      </c>
      <c r="AT26" s="10">
        <v>5.2999999999999999E-2</v>
      </c>
    </row>
    <row r="27" spans="1:46" ht="14.45" customHeight="1" x14ac:dyDescent="0.25">
      <c r="A27" s="18" t="s">
        <v>43</v>
      </c>
      <c r="B27" s="18"/>
      <c r="C27" s="18"/>
      <c r="D27" s="18"/>
      <c r="E27" s="18"/>
      <c r="G27" s="35" t="s">
        <v>41</v>
      </c>
      <c r="H27" s="47"/>
      <c r="I27" s="25" t="str">
        <f>IF(AND(K55=TRUE,L55=FALSE,M55=FALSE),0,IF(AND(K55=FALSE,L55=TRUE,M55=FALSE),1,IF(AND(K55=FALSE,L55=FALSE,M55=TRUE),2,"")))</f>
        <v/>
      </c>
      <c r="J27" s="19"/>
      <c r="K27" s="8" t="s">
        <v>6</v>
      </c>
      <c r="U27" s="8">
        <v>41</v>
      </c>
      <c r="V27" s="8">
        <v>53</v>
      </c>
      <c r="Z27" s="8">
        <v>23</v>
      </c>
      <c r="AA27" s="8">
        <v>33</v>
      </c>
      <c r="AE27" s="10">
        <v>2.2999999999999998</v>
      </c>
      <c r="AF27" s="10">
        <v>17</v>
      </c>
      <c r="AI27" s="10">
        <v>0.23</v>
      </c>
      <c r="AJ27" s="10">
        <v>61</v>
      </c>
      <c r="AO27" s="10">
        <v>23</v>
      </c>
      <c r="AP27" s="10">
        <v>32</v>
      </c>
      <c r="AS27" s="10">
        <v>83</v>
      </c>
      <c r="AT27" s="10">
        <v>5.3999999999999999E-2</v>
      </c>
    </row>
    <row r="28" spans="1:46" x14ac:dyDescent="0.25">
      <c r="A28" s="18"/>
      <c r="B28" s="18"/>
      <c r="C28" s="18"/>
      <c r="D28" s="18"/>
      <c r="E28" s="18"/>
      <c r="G28" s="45"/>
      <c r="H28" s="48"/>
      <c r="I28" s="26"/>
      <c r="J28" s="46"/>
      <c r="K28" s="11" t="s">
        <v>7</v>
      </c>
      <c r="L28" s="11" t="s">
        <v>8</v>
      </c>
      <c r="M28" s="11" t="s">
        <v>9</v>
      </c>
      <c r="N28" s="11" t="s">
        <v>10</v>
      </c>
      <c r="O28" s="11" t="s">
        <v>11</v>
      </c>
      <c r="U28" s="8">
        <v>42</v>
      </c>
      <c r="V28" s="8">
        <v>55</v>
      </c>
      <c r="Z28" s="8">
        <v>24</v>
      </c>
      <c r="AA28" s="8">
        <v>42</v>
      </c>
      <c r="AE28" s="10">
        <v>2.4</v>
      </c>
      <c r="AF28" s="10">
        <v>18</v>
      </c>
      <c r="AI28" s="10">
        <v>0.24</v>
      </c>
      <c r="AJ28" s="10">
        <v>60</v>
      </c>
      <c r="AO28" s="10">
        <v>24</v>
      </c>
      <c r="AP28" s="10">
        <v>33</v>
      </c>
      <c r="AS28" s="10">
        <v>86</v>
      </c>
      <c r="AT28" s="10">
        <v>5.5E-2</v>
      </c>
    </row>
    <row r="29" spans="1:46" x14ac:dyDescent="0.25">
      <c r="A29" s="18"/>
      <c r="B29" s="18"/>
      <c r="C29" s="18"/>
      <c r="D29" s="18"/>
      <c r="E29" s="18"/>
      <c r="G29" s="45"/>
      <c r="H29" s="48"/>
      <c r="I29" s="26"/>
      <c r="J29" s="46"/>
      <c r="K29" s="11">
        <v>0</v>
      </c>
      <c r="L29" s="11">
        <v>2</v>
      </c>
      <c r="M29" s="11">
        <v>4</v>
      </c>
      <c r="N29" s="11">
        <v>6</v>
      </c>
      <c r="O29" s="11">
        <v>7</v>
      </c>
      <c r="U29" s="8">
        <v>43</v>
      </c>
      <c r="V29" s="8">
        <v>58</v>
      </c>
      <c r="Z29" s="8">
        <v>25</v>
      </c>
      <c r="AA29" s="8">
        <v>51</v>
      </c>
      <c r="AE29" s="10">
        <v>2.5</v>
      </c>
      <c r="AF29" s="10">
        <v>18</v>
      </c>
      <c r="AI29" s="10">
        <v>0.25</v>
      </c>
      <c r="AJ29" s="10">
        <v>60</v>
      </c>
      <c r="AO29" s="10">
        <v>25</v>
      </c>
      <c r="AP29" s="10">
        <v>35</v>
      </c>
      <c r="AS29" s="10">
        <v>88</v>
      </c>
      <c r="AT29" s="10">
        <v>5.6000000000000001E-2</v>
      </c>
    </row>
    <row r="30" spans="1:46" x14ac:dyDescent="0.25">
      <c r="A30" s="18"/>
      <c r="B30" s="18"/>
      <c r="C30" s="18"/>
      <c r="D30" s="18"/>
      <c r="E30" s="18"/>
      <c r="G30" s="45"/>
      <c r="H30" s="48"/>
      <c r="I30" s="26"/>
      <c r="J30" s="46"/>
      <c r="U30" s="8">
        <v>44</v>
      </c>
      <c r="V30" s="8">
        <v>60</v>
      </c>
      <c r="Z30" s="8">
        <v>26</v>
      </c>
      <c r="AA30" s="8">
        <v>58</v>
      </c>
      <c r="AE30" s="10">
        <v>2.6</v>
      </c>
      <c r="AF30" s="10">
        <v>19</v>
      </c>
      <c r="AI30" s="10">
        <v>0.26</v>
      </c>
      <c r="AJ30" s="10">
        <v>59</v>
      </c>
      <c r="AO30" s="10">
        <v>26</v>
      </c>
      <c r="AP30" s="10">
        <v>36</v>
      </c>
      <c r="AS30" s="10">
        <v>91</v>
      </c>
      <c r="AT30" s="10">
        <v>5.7000000000000002E-2</v>
      </c>
    </row>
    <row r="31" spans="1:46" x14ac:dyDescent="0.25">
      <c r="A31" s="18"/>
      <c r="B31" s="18"/>
      <c r="C31" s="18"/>
      <c r="D31" s="18"/>
      <c r="E31" s="18"/>
      <c r="G31" s="45"/>
      <c r="H31" s="48"/>
      <c r="I31" s="26"/>
      <c r="J31" s="46"/>
      <c r="K31" s="11" t="s">
        <v>12</v>
      </c>
      <c r="L31" s="11" t="s">
        <v>13</v>
      </c>
      <c r="U31" s="8">
        <v>45</v>
      </c>
      <c r="V31" s="8">
        <v>62</v>
      </c>
      <c r="Z31" s="8">
        <v>27</v>
      </c>
      <c r="AA31" s="8">
        <v>65</v>
      </c>
      <c r="AE31" s="10">
        <v>2.7</v>
      </c>
      <c r="AF31" s="10">
        <v>20</v>
      </c>
      <c r="AI31" s="10">
        <v>0.27</v>
      </c>
      <c r="AJ31" s="10">
        <v>58</v>
      </c>
      <c r="AO31" s="10">
        <v>27</v>
      </c>
      <c r="AP31" s="10">
        <v>37</v>
      </c>
      <c r="AS31" s="10">
        <v>94</v>
      </c>
      <c r="AT31" s="10">
        <v>5.8000000000000003E-2</v>
      </c>
    </row>
    <row r="32" spans="1:46" x14ac:dyDescent="0.25">
      <c r="A32" s="18"/>
      <c r="B32" s="18"/>
      <c r="C32" s="18"/>
      <c r="D32" s="18"/>
      <c r="E32" s="18"/>
      <c r="G32" s="45"/>
      <c r="H32" s="48"/>
      <c r="I32" s="26"/>
      <c r="J32" s="46"/>
      <c r="K32" s="11">
        <v>0</v>
      </c>
      <c r="L32" s="11">
        <v>1</v>
      </c>
      <c r="U32" s="8">
        <v>46</v>
      </c>
      <c r="V32" s="8">
        <v>64</v>
      </c>
      <c r="Z32" s="8">
        <v>28</v>
      </c>
      <c r="AA32" s="8">
        <v>71</v>
      </c>
      <c r="AE32" s="10">
        <v>2.8</v>
      </c>
      <c r="AF32" s="10">
        <v>21</v>
      </c>
      <c r="AI32" s="10">
        <v>0.28000000000000003</v>
      </c>
      <c r="AJ32" s="10">
        <v>58</v>
      </c>
      <c r="AO32" s="10">
        <v>28</v>
      </c>
      <c r="AP32" s="10">
        <v>39</v>
      </c>
      <c r="AS32" s="10">
        <v>96</v>
      </c>
      <c r="AT32" s="10">
        <v>5.8999999999999997E-2</v>
      </c>
    </row>
    <row r="33" spans="1:46" x14ac:dyDescent="0.25">
      <c r="A33" s="18"/>
      <c r="B33" s="18"/>
      <c r="C33" s="18"/>
      <c r="D33" s="18"/>
      <c r="E33" s="18"/>
      <c r="G33" s="45"/>
      <c r="H33" s="48"/>
      <c r="I33" s="26"/>
      <c r="J33" s="46"/>
      <c r="U33" s="8">
        <v>47</v>
      </c>
      <c r="V33" s="8">
        <v>67</v>
      </c>
      <c r="Z33" s="8">
        <v>29</v>
      </c>
      <c r="AA33" s="8">
        <v>75</v>
      </c>
      <c r="AE33" s="10">
        <v>2.9</v>
      </c>
      <c r="AF33" s="10">
        <v>21</v>
      </c>
      <c r="AI33" s="10">
        <v>0.28999999999999998</v>
      </c>
      <c r="AJ33" s="10">
        <v>57</v>
      </c>
      <c r="AO33" s="10">
        <v>29</v>
      </c>
      <c r="AP33" s="10">
        <v>40</v>
      </c>
      <c r="AS33" s="10">
        <v>99</v>
      </c>
      <c r="AT33" s="10">
        <v>0.06</v>
      </c>
    </row>
    <row r="34" spans="1:46" x14ac:dyDescent="0.25">
      <c r="A34" s="18"/>
      <c r="B34" s="18"/>
      <c r="C34" s="18"/>
      <c r="D34" s="18"/>
      <c r="E34" s="18"/>
      <c r="G34" s="45"/>
      <c r="H34" s="48"/>
      <c r="I34" s="26"/>
      <c r="J34" s="46"/>
      <c r="K34" s="8" t="s">
        <v>14</v>
      </c>
      <c r="U34" s="8">
        <v>48</v>
      </c>
      <c r="V34" s="8">
        <v>69</v>
      </c>
      <c r="Z34" s="8">
        <v>30</v>
      </c>
      <c r="AA34" s="8">
        <v>79</v>
      </c>
      <c r="AE34" s="10">
        <v>3</v>
      </c>
      <c r="AF34" s="10">
        <v>22</v>
      </c>
      <c r="AI34" s="10">
        <v>0.3</v>
      </c>
      <c r="AJ34" s="10">
        <v>56</v>
      </c>
      <c r="AO34" s="10">
        <v>30</v>
      </c>
      <c r="AP34" s="10">
        <v>41</v>
      </c>
      <c r="AS34" s="10">
        <v>102</v>
      </c>
      <c r="AT34" s="10">
        <v>6.0999999999999999E-2</v>
      </c>
    </row>
    <row r="35" spans="1:46" x14ac:dyDescent="0.25">
      <c r="A35" s="18"/>
      <c r="B35" s="18"/>
      <c r="C35" s="18"/>
      <c r="D35" s="18"/>
      <c r="E35" s="18"/>
      <c r="G35" s="45"/>
      <c r="H35" s="48"/>
      <c r="I35" s="26"/>
      <c r="J35" s="46"/>
      <c r="K35" s="11">
        <v>0</v>
      </c>
      <c r="L35" s="11">
        <v>1</v>
      </c>
      <c r="M35" s="11" t="s">
        <v>15</v>
      </c>
      <c r="U35" s="8">
        <v>49</v>
      </c>
      <c r="V35" s="8">
        <v>71</v>
      </c>
      <c r="Z35" s="8">
        <v>31</v>
      </c>
      <c r="AA35" s="8">
        <v>83</v>
      </c>
      <c r="AE35" s="10">
        <v>3.1</v>
      </c>
      <c r="AF35" s="10">
        <v>23</v>
      </c>
      <c r="AI35" s="10">
        <v>0.31</v>
      </c>
      <c r="AJ35" s="10">
        <v>56</v>
      </c>
      <c r="AO35" s="10">
        <v>31</v>
      </c>
      <c r="AP35" s="10">
        <v>43</v>
      </c>
      <c r="AS35" s="10">
        <v>104</v>
      </c>
      <c r="AT35" s="10">
        <v>6.2E-2</v>
      </c>
    </row>
    <row r="36" spans="1:46" x14ac:dyDescent="0.25">
      <c r="G36" s="45"/>
      <c r="H36" s="48"/>
      <c r="I36" s="26"/>
      <c r="J36" s="46"/>
      <c r="K36" s="11">
        <v>0</v>
      </c>
      <c r="L36" s="11">
        <v>1</v>
      </c>
      <c r="M36" s="11">
        <v>2</v>
      </c>
      <c r="U36" s="8">
        <v>50</v>
      </c>
      <c r="V36" s="8">
        <v>73</v>
      </c>
      <c r="Z36" s="8">
        <v>32</v>
      </c>
      <c r="AA36" s="8">
        <v>86</v>
      </c>
      <c r="AE36" s="10">
        <v>3.2</v>
      </c>
      <c r="AF36" s="10">
        <v>24</v>
      </c>
      <c r="AI36" s="10">
        <v>0.32</v>
      </c>
      <c r="AJ36" s="10">
        <v>55</v>
      </c>
      <c r="AO36" s="10">
        <v>32</v>
      </c>
      <c r="AP36" s="10">
        <v>44</v>
      </c>
      <c r="AS36" s="10">
        <v>107</v>
      </c>
      <c r="AT36" s="10">
        <v>6.3E-2</v>
      </c>
    </row>
    <row r="37" spans="1:46" x14ac:dyDescent="0.25">
      <c r="G37" s="39"/>
      <c r="H37" s="49"/>
      <c r="I37" s="27"/>
      <c r="J37" s="23"/>
      <c r="U37" s="8">
        <v>51</v>
      </c>
      <c r="V37" s="8">
        <v>75</v>
      </c>
      <c r="Z37" s="8">
        <v>33</v>
      </c>
      <c r="AA37" s="8">
        <v>88</v>
      </c>
      <c r="AE37" s="10">
        <v>3.3</v>
      </c>
      <c r="AF37" s="10">
        <v>24</v>
      </c>
      <c r="AI37" s="10">
        <v>0.33</v>
      </c>
      <c r="AJ37" s="10">
        <v>54</v>
      </c>
      <c r="AO37" s="10">
        <v>33</v>
      </c>
      <c r="AP37" s="10">
        <v>45</v>
      </c>
      <c r="AS37" s="10">
        <v>109</v>
      </c>
      <c r="AT37" s="10">
        <v>6.4000000000000001E-2</v>
      </c>
    </row>
    <row r="38" spans="1:46" x14ac:dyDescent="0.25">
      <c r="G38" s="28" t="str">
        <f>IF(AND(K56=FALSE,L56=TRUE),47,IF(AND(K56=TRUE,L56=FALSE),0,""))</f>
        <v/>
      </c>
      <c r="H38" s="29"/>
      <c r="I38" s="34" t="s">
        <v>41</v>
      </c>
      <c r="J38" s="35"/>
      <c r="K38" s="8" t="s">
        <v>16</v>
      </c>
      <c r="U38" s="8">
        <v>52</v>
      </c>
      <c r="V38" s="8">
        <v>77</v>
      </c>
      <c r="Z38" s="8">
        <v>34</v>
      </c>
      <c r="AA38" s="8">
        <v>90</v>
      </c>
      <c r="AE38" s="10">
        <v>3.4</v>
      </c>
      <c r="AF38" s="10">
        <v>25</v>
      </c>
      <c r="AI38" s="10">
        <v>0.34</v>
      </c>
      <c r="AJ38" s="10">
        <v>54</v>
      </c>
      <c r="AO38" s="10">
        <v>34</v>
      </c>
      <c r="AP38" s="10">
        <v>46</v>
      </c>
      <c r="AS38" s="10">
        <v>111</v>
      </c>
      <c r="AT38" s="10">
        <v>6.5000000000000002E-2</v>
      </c>
    </row>
    <row r="39" spans="1:46" x14ac:dyDescent="0.25">
      <c r="A39" s="43" t="s">
        <v>44</v>
      </c>
      <c r="B39" s="43"/>
      <c r="C39" s="43"/>
      <c r="D39" s="43"/>
      <c r="E39" s="43"/>
      <c r="G39" s="44"/>
      <c r="H39" s="31"/>
      <c r="I39" s="36"/>
      <c r="J39" s="45"/>
      <c r="K39" s="11" t="s">
        <v>17</v>
      </c>
      <c r="L39" s="11" t="s">
        <v>18</v>
      </c>
      <c r="M39" s="11" t="s">
        <v>19</v>
      </c>
      <c r="U39" s="8">
        <v>53</v>
      </c>
      <c r="V39" s="8">
        <v>79</v>
      </c>
      <c r="Z39" s="8">
        <v>35</v>
      </c>
      <c r="AA39" s="8">
        <v>92</v>
      </c>
      <c r="AE39" s="10">
        <v>3.5</v>
      </c>
      <c r="AF39" s="10">
        <v>26</v>
      </c>
      <c r="AI39" s="10">
        <v>0.35</v>
      </c>
      <c r="AJ39" s="10">
        <v>53</v>
      </c>
      <c r="AO39" s="10">
        <v>35</v>
      </c>
      <c r="AP39" s="10">
        <v>48</v>
      </c>
      <c r="AS39" s="10">
        <v>114</v>
      </c>
      <c r="AT39" s="10">
        <v>6.6000000000000003E-2</v>
      </c>
    </row>
    <row r="40" spans="1:46" x14ac:dyDescent="0.25">
      <c r="G40" s="44"/>
      <c r="H40" s="31"/>
      <c r="I40" s="36"/>
      <c r="J40" s="45"/>
      <c r="K40" s="11">
        <v>0</v>
      </c>
      <c r="L40" s="11">
        <v>1</v>
      </c>
      <c r="M40" s="11">
        <v>2</v>
      </c>
      <c r="U40" s="8">
        <v>54</v>
      </c>
      <c r="V40" s="8">
        <v>81</v>
      </c>
      <c r="Z40" s="8">
        <v>36</v>
      </c>
      <c r="AA40" s="8">
        <v>94</v>
      </c>
      <c r="AE40" s="10">
        <v>3.6</v>
      </c>
      <c r="AF40" s="10">
        <v>27</v>
      </c>
      <c r="AI40" s="10">
        <v>0.36</v>
      </c>
      <c r="AJ40" s="10">
        <v>52</v>
      </c>
      <c r="AO40" s="10">
        <v>36</v>
      </c>
      <c r="AP40" s="10">
        <v>49</v>
      </c>
      <c r="AS40" s="10">
        <v>116</v>
      </c>
      <c r="AT40" s="10">
        <v>6.7000000000000004E-2</v>
      </c>
    </row>
    <row r="41" spans="1:46" x14ac:dyDescent="0.25">
      <c r="G41" s="32"/>
      <c r="H41" s="33"/>
      <c r="I41" s="38"/>
      <c r="J41" s="39"/>
      <c r="U41" s="8">
        <v>55</v>
      </c>
      <c r="V41" s="8">
        <v>83</v>
      </c>
      <c r="Z41" s="8">
        <v>37</v>
      </c>
      <c r="AA41" s="8">
        <v>95</v>
      </c>
      <c r="AE41" s="10">
        <v>3.7</v>
      </c>
      <c r="AF41" s="10">
        <v>27</v>
      </c>
      <c r="AI41" s="10">
        <v>0.37</v>
      </c>
      <c r="AJ41" s="10">
        <v>52</v>
      </c>
      <c r="AO41" s="10">
        <v>37</v>
      </c>
      <c r="AP41" s="10">
        <v>50</v>
      </c>
      <c r="AS41" s="10">
        <v>118</v>
      </c>
      <c r="AT41" s="10">
        <v>6.8000000000000005E-2</v>
      </c>
    </row>
    <row r="42" spans="1:46" x14ac:dyDescent="0.25">
      <c r="G42" s="19" t="str">
        <f>IF(AND(K57=FALSE,L57=TRUE),108,IF(AND(K57=TRUE,L57=FALSE),0,""))</f>
        <v/>
      </c>
      <c r="H42" s="20"/>
      <c r="I42" s="34" t="s">
        <v>41</v>
      </c>
      <c r="J42" s="35"/>
      <c r="K42" s="8" t="s">
        <v>20</v>
      </c>
      <c r="U42" s="8">
        <v>56</v>
      </c>
      <c r="V42" s="8">
        <v>84</v>
      </c>
      <c r="Z42" s="8">
        <v>38</v>
      </c>
      <c r="AA42" s="8">
        <v>97</v>
      </c>
      <c r="AE42" s="10">
        <v>3.8</v>
      </c>
      <c r="AF42" s="10">
        <v>28</v>
      </c>
      <c r="AI42" s="10">
        <v>0.38</v>
      </c>
      <c r="AJ42" s="10">
        <v>51</v>
      </c>
      <c r="AO42" s="10">
        <v>38</v>
      </c>
      <c r="AP42" s="10">
        <v>51</v>
      </c>
      <c r="AS42" s="10">
        <v>121</v>
      </c>
      <c r="AT42" s="10">
        <v>6.9000000000000006E-2</v>
      </c>
    </row>
    <row r="43" spans="1:46" x14ac:dyDescent="0.25">
      <c r="A43" s="43" t="s">
        <v>45</v>
      </c>
      <c r="B43" s="43"/>
      <c r="C43" s="43"/>
      <c r="D43" s="43"/>
      <c r="E43" s="43"/>
      <c r="G43" s="46"/>
      <c r="H43" s="22"/>
      <c r="I43" s="36"/>
      <c r="J43" s="45"/>
      <c r="K43" s="11" t="s">
        <v>21</v>
      </c>
      <c r="L43" s="11" t="s">
        <v>22</v>
      </c>
      <c r="U43" s="8">
        <v>57</v>
      </c>
      <c r="V43" s="8">
        <v>86</v>
      </c>
      <c r="Z43" s="8">
        <v>39</v>
      </c>
      <c r="AA43" s="8">
        <v>98</v>
      </c>
      <c r="AE43" s="10">
        <v>3.9</v>
      </c>
      <c r="AF43" s="10">
        <v>29</v>
      </c>
      <c r="AI43" s="10">
        <v>0.39</v>
      </c>
      <c r="AJ43" s="10">
        <v>50</v>
      </c>
      <c r="AO43" s="10">
        <v>39</v>
      </c>
      <c r="AP43" s="10">
        <v>52</v>
      </c>
      <c r="AS43" s="10">
        <v>123</v>
      </c>
      <c r="AT43" s="10">
        <v>7.0000000000000007E-2</v>
      </c>
    </row>
    <row r="44" spans="1:46" x14ac:dyDescent="0.25">
      <c r="G44" s="46"/>
      <c r="H44" s="22"/>
      <c r="I44" s="36"/>
      <c r="J44" s="45"/>
      <c r="K44" s="11">
        <v>2</v>
      </c>
      <c r="L44" s="11">
        <v>0</v>
      </c>
      <c r="U44" s="8">
        <v>58</v>
      </c>
      <c r="V44" s="8">
        <v>88</v>
      </c>
      <c r="Z44" s="8">
        <v>40</v>
      </c>
      <c r="AA44" s="8">
        <v>100</v>
      </c>
      <c r="AE44" s="10">
        <v>4</v>
      </c>
      <c r="AF44" s="10">
        <v>30</v>
      </c>
      <c r="AI44" s="10">
        <v>0.4</v>
      </c>
      <c r="AJ44" s="10">
        <v>50</v>
      </c>
      <c r="AO44" s="10">
        <v>40</v>
      </c>
      <c r="AP44" s="10">
        <v>54</v>
      </c>
      <c r="AS44" s="10">
        <v>125</v>
      </c>
      <c r="AT44" s="10">
        <v>7.0999999999999994E-2</v>
      </c>
    </row>
    <row r="45" spans="1:46" x14ac:dyDescent="0.25">
      <c r="G45" s="23"/>
      <c r="H45" s="24"/>
      <c r="I45" s="38"/>
      <c r="J45" s="39"/>
      <c r="U45" s="8">
        <v>59</v>
      </c>
      <c r="V45" s="8">
        <v>89</v>
      </c>
      <c r="Z45" s="8">
        <v>41</v>
      </c>
      <c r="AA45" s="8">
        <v>101</v>
      </c>
      <c r="AE45" s="10">
        <v>4.0999999999999996</v>
      </c>
      <c r="AF45" s="10">
        <v>30</v>
      </c>
      <c r="AI45" s="10">
        <v>0.41</v>
      </c>
      <c r="AJ45" s="10">
        <v>49</v>
      </c>
      <c r="AO45" s="10">
        <v>41</v>
      </c>
      <c r="AP45" s="10">
        <v>55</v>
      </c>
      <c r="AS45" s="10">
        <v>127</v>
      </c>
      <c r="AT45" s="10">
        <v>7.1999999999999995E-2</v>
      </c>
    </row>
    <row r="46" spans="1:46" x14ac:dyDescent="0.25">
      <c r="G46" s="28" t="str">
        <f>IF(AND(K58=FALSE,L58=TRUE),0,IF(AND(K58=TRUE,L58=FALSE),87,""))</f>
        <v/>
      </c>
      <c r="H46" s="29"/>
      <c r="I46" s="40" t="str">
        <f>IF(AND(K58=FALSE,L58=TRUE),0,IF(AND(K58=TRUE,L58=FALSE),2,""))</f>
        <v/>
      </c>
      <c r="J46" s="28"/>
      <c r="K46" s="8" t="s">
        <v>23</v>
      </c>
      <c r="U46" s="8">
        <v>60</v>
      </c>
      <c r="V46" s="8">
        <v>91</v>
      </c>
      <c r="Z46" s="8">
        <v>42</v>
      </c>
      <c r="AA46" s="8">
        <v>103</v>
      </c>
      <c r="AE46" s="10">
        <v>4.2</v>
      </c>
      <c r="AF46" s="10">
        <v>31</v>
      </c>
      <c r="AI46" s="10">
        <v>0.42</v>
      </c>
      <c r="AJ46" s="10">
        <v>48</v>
      </c>
      <c r="AO46" s="10">
        <v>42</v>
      </c>
      <c r="AP46" s="10">
        <v>56</v>
      </c>
      <c r="AS46" s="10">
        <v>130</v>
      </c>
      <c r="AT46" s="10">
        <v>7.2999999999999995E-2</v>
      </c>
    </row>
    <row r="47" spans="1:46" x14ac:dyDescent="0.25">
      <c r="A47" s="43" t="s">
        <v>46</v>
      </c>
      <c r="B47" s="43"/>
      <c r="C47" s="43"/>
      <c r="D47" s="43"/>
      <c r="E47" s="43"/>
      <c r="G47" s="44"/>
      <c r="H47" s="31"/>
      <c r="I47" s="41"/>
      <c r="J47" s="44"/>
      <c r="K47" s="11" t="s">
        <v>24</v>
      </c>
      <c r="L47" s="11" t="s">
        <v>25</v>
      </c>
      <c r="R47" s="8" t="s">
        <v>32</v>
      </c>
      <c r="U47" s="8">
        <v>61</v>
      </c>
      <c r="V47" s="8">
        <v>92</v>
      </c>
      <c r="Z47" s="8">
        <v>43</v>
      </c>
      <c r="AA47" s="8">
        <v>104</v>
      </c>
      <c r="AE47" s="10">
        <v>4.3</v>
      </c>
      <c r="AF47" s="10">
        <v>32</v>
      </c>
      <c r="AI47" s="10">
        <v>0.43</v>
      </c>
      <c r="AJ47" s="10">
        <v>48</v>
      </c>
      <c r="AO47" s="10">
        <v>43</v>
      </c>
      <c r="AP47" s="10">
        <v>57</v>
      </c>
      <c r="AS47" s="10">
        <v>132</v>
      </c>
      <c r="AT47" s="10">
        <v>7.3999999999999996E-2</v>
      </c>
    </row>
    <row r="48" spans="1:46" x14ac:dyDescent="0.25">
      <c r="G48" s="44"/>
      <c r="H48" s="31"/>
      <c r="I48" s="41"/>
      <c r="J48" s="44"/>
      <c r="K48" s="11">
        <v>2</v>
      </c>
      <c r="L48" s="11">
        <v>0</v>
      </c>
      <c r="R48" s="11" t="s">
        <v>33</v>
      </c>
      <c r="S48" s="11" t="s">
        <v>34</v>
      </c>
      <c r="T48" s="11" t="s">
        <v>35</v>
      </c>
      <c r="U48" s="8">
        <v>62</v>
      </c>
      <c r="V48" s="8">
        <v>93</v>
      </c>
      <c r="Z48" s="8">
        <v>44</v>
      </c>
      <c r="AA48" s="8">
        <v>106</v>
      </c>
      <c r="AE48" s="10">
        <v>4.4000000000000004</v>
      </c>
      <c r="AF48" s="10">
        <v>33</v>
      </c>
      <c r="AI48" s="10">
        <v>0.44</v>
      </c>
      <c r="AJ48" s="10">
        <v>47</v>
      </c>
      <c r="AO48" s="10">
        <v>44</v>
      </c>
      <c r="AP48" s="10">
        <v>58</v>
      </c>
      <c r="AS48" s="10">
        <v>134</v>
      </c>
      <c r="AT48" s="10">
        <v>7.4999999999999997E-2</v>
      </c>
    </row>
    <row r="49" spans="1:46" x14ac:dyDescent="0.25">
      <c r="G49" s="32"/>
      <c r="H49" s="33"/>
      <c r="I49" s="42"/>
      <c r="J49" s="32"/>
      <c r="R49" s="11">
        <v>0</v>
      </c>
      <c r="S49" s="11">
        <v>1</v>
      </c>
      <c r="T49" s="11">
        <v>2</v>
      </c>
      <c r="U49" s="8">
        <v>63</v>
      </c>
      <c r="V49" s="8">
        <v>95</v>
      </c>
      <c r="Z49" s="8">
        <v>45</v>
      </c>
      <c r="AA49" s="8">
        <v>107</v>
      </c>
      <c r="AE49" s="10">
        <v>4.5</v>
      </c>
      <c r="AF49" s="10">
        <v>34</v>
      </c>
      <c r="AI49" s="10">
        <v>0.45</v>
      </c>
      <c r="AJ49" s="10">
        <v>46</v>
      </c>
      <c r="AO49" s="10">
        <v>45</v>
      </c>
      <c r="AP49" s="10">
        <v>59</v>
      </c>
      <c r="AS49" s="10">
        <v>136</v>
      </c>
      <c r="AT49" s="10">
        <v>7.5999999999999998E-2</v>
      </c>
    </row>
    <row r="50" spans="1:46" x14ac:dyDescent="0.25">
      <c r="G50" s="19" t="str">
        <f>IF(C51=U1,V1,IF(C51=U2,V2,IF(C51=U3,V3,IF(C51=U4,V4,IF(C51=U5,V5,IF(C51=U6,V6,IF(C51=U7,V7,IF(C51=U8,V8,IF(C51=U9,V9,IF(C51=U10,V10,IF(C51=U11,V11,IF(C51=U12,V12,IF(C51=U13,V13,IF(C51=U14,V14,IF(C51=U15,V15,IF(C51=U19,V19,IF(C51=U20,V20,IF(C51=U21,V21,IF(C51=U22,V22,IF(C51=U23,V23,IF(C51=U24,V24,IF(C51=U25,V25,IF(C51=U26,V26,IF(C51=U27,V27,IF(C51=U28,V28,IF(C51=U29,V29,IF(C51=U30,V30,IF(C51=U31,V31,IF(C51=U32,V32,IF(C51=U33,V33,IF(C51=U34,V34,IF(C51=U35,V35,IF(C51=U36,V36,IF(C51=U37,V37,IF(C51=U38,V38,IF(C51=U39,V39,IF(C51=U40,V40,IF(C51=U41,V41,IF(C51=U42,V42,IF(C51=U43,V43,IF(C51=U44,V44,IF(C51=U45,V45,IF(C51=U46,V46,IF(C51=U47,V47,IF(C51=U48,V48,IF(C51=U49,V49,IF(C51=U50,V50,IF(C51=U51,V51,IF(C51=U52,V52,IF(C51=U53,V53,IF(C51=U54,V54,IF(C51=U55,V55,IF(C51=U56,V56,IF(C51=U57,V57,IF(C51=U58,V58,IF(C51=U59,V59,IF(C51=U60,V60,IF(C51=U61,V61,IF(C51=U62,V62,IF(C51=U63,V63,IF(C51=U64,V64,IF(C51=U65,V65,IF(C51=U66,V66,IF(C51=U67,V67,IF(C51&gt;81,X1,"")))))))))))))))))))))))))))))))))))))))))))))))))))))))))))))))))</f>
        <v/>
      </c>
      <c r="H50" s="20"/>
      <c r="I50" s="25" t="str">
        <f>IF(AND(C51&gt;17,C51&lt;50),0,IF(AND(C51&gt;49,C51&lt;60),2,IF(AND(C51&gt;59,C51&lt;70),4,IF(AND(C51&gt;69,C51&lt;80),6,IF(C51&gt;79,7,"")))))</f>
        <v/>
      </c>
      <c r="J50" s="19"/>
      <c r="K50" s="8" t="s">
        <v>26</v>
      </c>
      <c r="N50" s="8" t="s">
        <v>29</v>
      </c>
      <c r="R50" s="8" t="s">
        <v>36</v>
      </c>
      <c r="U50" s="8">
        <v>64</v>
      </c>
      <c r="V50" s="8">
        <v>96</v>
      </c>
      <c r="Z50" s="8">
        <v>46</v>
      </c>
      <c r="AA50" s="8">
        <v>109</v>
      </c>
      <c r="AE50" s="10">
        <v>4.5999999999999996</v>
      </c>
      <c r="AF50" s="10">
        <v>35</v>
      </c>
      <c r="AI50" s="10">
        <v>0.46</v>
      </c>
      <c r="AJ50" s="10">
        <v>46</v>
      </c>
      <c r="AO50" s="10">
        <v>46</v>
      </c>
      <c r="AP50" s="10">
        <v>60</v>
      </c>
      <c r="AS50" s="10">
        <v>138</v>
      </c>
      <c r="AT50" s="10">
        <v>7.6999999999999999E-2</v>
      </c>
    </row>
    <row r="51" spans="1:46" x14ac:dyDescent="0.25">
      <c r="A51" s="1" t="s">
        <v>47</v>
      </c>
      <c r="C51" s="17">
        <f>J16</f>
        <v>0</v>
      </c>
      <c r="G51" s="21"/>
      <c r="H51" s="22"/>
      <c r="I51" s="26"/>
      <c r="J51" s="21"/>
      <c r="K51" s="11" t="s">
        <v>27</v>
      </c>
      <c r="L51" s="12" t="s">
        <v>28</v>
      </c>
      <c r="M51" s="12" t="s">
        <v>25</v>
      </c>
      <c r="N51" s="11" t="s">
        <v>30</v>
      </c>
      <c r="O51" s="11" t="s">
        <v>31</v>
      </c>
      <c r="P51" s="11">
        <v>39.200000000000003</v>
      </c>
      <c r="R51" s="11" t="s">
        <v>37</v>
      </c>
      <c r="S51" s="11" t="s">
        <v>38</v>
      </c>
      <c r="T51" s="11" t="s">
        <v>39</v>
      </c>
      <c r="U51" s="8">
        <v>65</v>
      </c>
      <c r="V51" s="8">
        <v>97</v>
      </c>
      <c r="Z51" s="8">
        <v>47</v>
      </c>
      <c r="AA51" s="8">
        <v>111</v>
      </c>
      <c r="AE51" s="10">
        <v>4.7</v>
      </c>
      <c r="AF51" s="10">
        <v>35</v>
      </c>
      <c r="AI51" s="10">
        <v>0.47</v>
      </c>
      <c r="AJ51" s="10">
        <v>45</v>
      </c>
      <c r="AO51" s="10">
        <v>47</v>
      </c>
      <c r="AP51" s="10">
        <v>61</v>
      </c>
      <c r="AS51" s="10">
        <v>140</v>
      </c>
      <c r="AT51" s="10">
        <v>7.8E-2</v>
      </c>
    </row>
    <row r="52" spans="1:46" x14ac:dyDescent="0.25">
      <c r="G52" s="23"/>
      <c r="H52" s="24"/>
      <c r="I52" s="27"/>
      <c r="J52" s="23"/>
      <c r="K52" s="11">
        <v>0</v>
      </c>
      <c r="L52" s="11">
        <v>1</v>
      </c>
      <c r="M52" s="11">
        <v>3</v>
      </c>
      <c r="N52" s="11">
        <v>0</v>
      </c>
      <c r="O52" s="11">
        <v>1</v>
      </c>
      <c r="P52" s="11">
        <v>3</v>
      </c>
      <c r="R52" s="11">
        <v>0</v>
      </c>
      <c r="S52" s="11">
        <v>1</v>
      </c>
      <c r="T52" s="11">
        <v>2</v>
      </c>
      <c r="U52" s="8">
        <v>66</v>
      </c>
      <c r="V52" s="8">
        <v>98</v>
      </c>
      <c r="Z52" s="8">
        <v>48</v>
      </c>
      <c r="AA52" s="8">
        <v>112</v>
      </c>
      <c r="AE52" s="10">
        <v>4.8</v>
      </c>
      <c r="AF52" s="10">
        <v>36</v>
      </c>
      <c r="AI52" s="10">
        <v>0.48</v>
      </c>
      <c r="AJ52" s="10">
        <v>44</v>
      </c>
      <c r="AO52" s="10">
        <v>48</v>
      </c>
      <c r="AP52" s="10">
        <v>62</v>
      </c>
      <c r="AS52" s="10">
        <v>142</v>
      </c>
      <c r="AT52" s="10">
        <v>7.9000000000000001E-2</v>
      </c>
    </row>
    <row r="53" spans="1:46" x14ac:dyDescent="0.25">
      <c r="G53" s="28">
        <f>IF(C54=Z1,AA1,IF(C54=Z2,AA2,IF(C54=Z3,AA3,IF(C54=Z4,AA4,IF(C54=Z5,AA5,IF(C54=Z6,AA6,IF(C54=Z7,AA7,IF(C54=Z8,AA8,IF(C54=Z9,AA9,IF(C54=Z10,AA10,IF(C54=Z11,AA11,IF(C54=Z12,AA12,IF(C54=Z13,AA13,IF(C54=Z14,AA14,IF(C54=Z15,AA15,IF(C54=Z19,AA19,IF(C54=Z20,AA20,IF(C54=Z21,AA21,IF(C54=Z22,AA22,IF(C54=Z23,AA23,IF(C54=Z24,AA24,IF(C54=Z25,AA25,IF(C54=Z26,AA26,IF(C54=Z27,AA27,IF(C54=Z28,AA28,IF(C54=Z29,AA29,IF(C54=Z30,AA30,IF(C54=Z31,AA31,IF(C54=Z32,AA32,IF(C54=Z33,AA33,IF(C54=Z34,AA34,IF(C54=Z35,AA35,IF(C54=Z36,AA36,IF(C54=Z37,AA37,IF(C54=Z38,AA38,IF(C54=Z39,AA39,IF(C54=Z40,AA40,IF(C54=Z41,AA41,IF(C54=Z42,AA42,IF(C54=Z43,AA43,IF(C54=Z44,AA44,IF(C54=Z45,AA45,IF(C54=Z46,AA46,IF(C54=Z47,AA47,IF(C54=Z48,AA48,IF(C54=Z49,AA49,IF(C54=Z50,AA50,IF(C54=Z51,AA51,IF(C54=Z52,AA52,IF(C54=Z53,AA53,IF(C54=Z54,AA54,IF(C54=Z55,AA55,IF(C54=Z56,AA56,IF(C54=Z57,AA57,IF(C54=Z58,AA58,IF(C54=Z59,AA59,IF(C54=Z60,AA60,IF(C54=Z61,AA61,IF(C54=Z62,AA62,IF(C54=Z63,AA63,IF(C54=Z64,AA64,IF(C54=Z65,AA65,IF(C54=Z66,AA66,IF(C54=Z67,AA67,IF(C54&gt;63,AB68,"")))))))))))))))))))))))))))))))))))))))))))))))))))))))))))))))))</f>
        <v>36</v>
      </c>
      <c r="H53" s="29"/>
      <c r="I53" s="40">
        <f>IF(C54&lt;20,0,IF(AND(C54&gt;19,C54&lt;30),1,IF(C54&gt;29,2,"")))</f>
        <v>0</v>
      </c>
      <c r="J53" s="28"/>
      <c r="K53" s="15" t="b">
        <v>0</v>
      </c>
      <c r="L53" s="15" t="b">
        <v>0</v>
      </c>
      <c r="U53" s="8">
        <v>67</v>
      </c>
      <c r="V53" s="8">
        <v>99</v>
      </c>
      <c r="Z53" s="8">
        <v>49</v>
      </c>
      <c r="AA53" s="8">
        <v>114</v>
      </c>
      <c r="AE53" s="10">
        <v>4.9000000000000004</v>
      </c>
      <c r="AF53" s="10">
        <v>37</v>
      </c>
      <c r="AI53" s="10">
        <v>0.49</v>
      </c>
      <c r="AJ53" s="10">
        <v>44</v>
      </c>
      <c r="AO53" s="10">
        <v>49</v>
      </c>
      <c r="AP53" s="10">
        <v>63</v>
      </c>
      <c r="AS53" s="10">
        <v>144</v>
      </c>
      <c r="AT53" s="10">
        <v>0.08</v>
      </c>
    </row>
    <row r="54" spans="1:46" x14ac:dyDescent="0.25">
      <c r="A54" s="1" t="s">
        <v>16</v>
      </c>
      <c r="C54" s="14"/>
      <c r="G54" s="30"/>
      <c r="H54" s="31"/>
      <c r="I54" s="41"/>
      <c r="J54" s="30"/>
      <c r="K54" s="15" t="b">
        <v>0</v>
      </c>
      <c r="L54" s="15" t="b">
        <v>0</v>
      </c>
      <c r="U54" s="8">
        <v>68</v>
      </c>
      <c r="V54" s="8">
        <v>99</v>
      </c>
      <c r="Z54" s="8">
        <v>50</v>
      </c>
      <c r="AA54" s="8">
        <v>115</v>
      </c>
      <c r="AE54" s="10">
        <v>5</v>
      </c>
      <c r="AF54" s="10">
        <v>38</v>
      </c>
      <c r="AH54" s="8" t="str">
        <f>IF(C66=AI54,AJ54,IF(C66=AI55,AJ55,IF(C66=AI56,AJ56,IF(C66=AI57,AJ57,IF(C66=AI58,AJ58,IF(C66=AI59,AJ59,IF(C66=AI60,AJ60,IF(C66=AI61,AJ61,IF(C66=AI62,AJ62,IF(C66=AI63,AJ63,IF(C66=AI64,AJ64,IF(C66=AI65,AJ65,IF(C66=AI66,AJ66,IF(C66=AI67,AJ67,IF(C66=AI68,AJ68,IF(C66=AI69,AJ69,IF(C66=AI70,AJ70,IF(C66=AI71,AJ71,IF(C66=AI72,AJ72,IF(C66=AI73,AJ73,IF(C66=AI74,AJ74,IF(C66=AI75,AJ75,IF(C66=AI76,AJ76,IF(C66=AI77,AJ77,IF(C66=AI78,AJ78,IF(C66=AI79,AJ79,IF(C66=AI80,AJ80,IF(C66=AI81,AJ81,IF(C66=AI82,AJ82,IF(C66=AI83,AJ83,IF(C66=AI84,AJ84,IF(C66=AI85,AJ85,IF(C66=AI86,AJ86,IF(C66=AI87,AJ87,IF(C66=AI88,AJ88,IF(C66=AI89,AJ89,IF(C66=AI90,AJ90,IF(C66=AI91,AJ91,IF(C66=AI92,AJ92,IF(C66=AI93,AJ93,IF(C66=AI94,AJ94,IF(C66=AI95,AJ95,IF(C66=AI96,AJ96,IF(C66=AI97,AJ97,IF(C66=AI98,AJ98,IF(C66=AI99,AJ99,IF(C66=AI100,AJ100,IF(C66=AI101,AJ101,IF(C66=AI102,AJ102,IF(C66=AI103,AJ103,IF(C66&gt;0.99,AH104,"")))))))))))))))))))))))))))))))))))))))))))))))))))</f>
        <v/>
      </c>
      <c r="AI54" s="10">
        <v>0.5</v>
      </c>
      <c r="AJ54" s="10">
        <v>43</v>
      </c>
      <c r="AN54" s="8" t="str">
        <f>IF(C63=AO54,AP54,IF(C63=AO55,AP55,IF(C63=AO56,AP56,IF(C63=AO57,AP57,IF(C63=AO58,AP58,IF(C63=AO59,AP59,IF(C63=AO60,AP60,IF(C63=AO61,AP61,IF(C63=AO62,AP62,IF(C63=AO63,AP63,IF(C63=AO64,AP64,IF(C63=AO65,AP65,IF(C63=AO66,AP66,IF(C63=AO67,AP67,IF(C63=AO68,AP68,IF(C63=AO69,AP69,IF(C63=AO70,AP70,IF(C63=AO71,AP71,IF(C63=AO72,AP72,IF(C63=AO73,AP73,IF(C63=AO74,AP74,IF(C63=AO75,AP75,IF(C63=AO76,AP76,IF(C63=AO78,AP78,IF(C63=AO79,AP79,IF(C63=AO80,AP80,IF(C63=AO81,AP81,IF(C63=AO82,AP82,IF(C63=AO83,AP83,IF(C63=AO84,AP84,IF(C63=AO85,AP85,IF(C63=AO86,AP86,IF(C63=AO87,AP87,IF(C63=AO88,AP88,IF(C63=AO89,AP89,IF(C63=AO90,AP90,IF(C63=AO91,AP91,IF(C63=AO92,AP92,IF(C63=AO93,AP93,IF(C63=AO94,AP94,IF(C63=AO95,AP95,IF(C63=AO96,AP96,IF(C63=AO97,AP97,IF(C63=AO98,AP98,IF(C63=AO99,AP99,IF(C63=AO100,AP100,IF(C63=AO101,AP101,IF(C63=AO102,AP102,IF(C63=AO103,AP103,IF(C63&gt;99,AN104,""))))))))))))))))))))))))))))))))))))))))))))))))))</f>
        <v/>
      </c>
      <c r="AO54" s="10">
        <v>50</v>
      </c>
      <c r="AP54" s="10">
        <v>64</v>
      </c>
      <c r="AS54" s="10">
        <v>146</v>
      </c>
      <c r="AT54" s="10">
        <v>8.1000000000000003E-2</v>
      </c>
    </row>
    <row r="55" spans="1:46" x14ac:dyDescent="0.25">
      <c r="G55" s="32"/>
      <c r="H55" s="33"/>
      <c r="I55" s="42"/>
      <c r="J55" s="32"/>
      <c r="K55" s="15" t="b">
        <v>0</v>
      </c>
      <c r="L55" s="15" t="b">
        <v>0</v>
      </c>
      <c r="M55" s="15" t="b">
        <v>0</v>
      </c>
      <c r="U55" s="8">
        <v>69</v>
      </c>
      <c r="V55" s="8">
        <v>100</v>
      </c>
      <c r="Z55" s="8">
        <v>51</v>
      </c>
      <c r="AA55" s="8">
        <v>117</v>
      </c>
      <c r="AE55" s="10">
        <v>5.0999999999999996</v>
      </c>
      <c r="AF55" s="10">
        <v>39</v>
      </c>
      <c r="AI55" s="10">
        <v>0.51</v>
      </c>
      <c r="AJ55" s="10">
        <v>43</v>
      </c>
      <c r="AO55" s="10">
        <v>51</v>
      </c>
      <c r="AP55" s="10">
        <v>65</v>
      </c>
      <c r="AS55" s="10">
        <v>148</v>
      </c>
      <c r="AT55" s="10">
        <v>8.2000000000000003E-2</v>
      </c>
    </row>
    <row r="56" spans="1:46" x14ac:dyDescent="0.25">
      <c r="A56" s="18" t="s">
        <v>48</v>
      </c>
      <c r="B56" s="18"/>
      <c r="G56" s="19" t="str">
        <f>IF(C57=K61,L61,IF(C57=K62,L62,IF(C57=K63,L63,IF(C57=K64,L64,IF(C57=K65,L65,IF(C57=K66,L66,IF(C57=K67,L67,IF(C57=K68,L68,IF(C57=K69,L69,IF(C57=K70,L70,IF(C57=K71,L71,IF(C57=K72,L72,IF(C57=K73,L73,IF(C57=K74,L74,IF(C57=K75,L75,IF(C57=K76,L76,IF(C57=K77,L77,IF(C57=K78,L78,IF(C57=K79,L79,IF(C57=K80,L80,IF(C57=K81,L81,IF(C57=K82,L82,IF(C57=K83,L83,IF(C57=K84,L84,IF(C57=K85,L85,IF(C57=K86,L86,IF(C57=K87,L87,IF(C57=K88,L88,IF(C57=K89,L89,IF(C57=K90,L90,IF(C57=K91,L91,IF(C57=K92,L92,IF(C57=K93,L93,IF(C57=K94,L94,IF(C57=K95,L95,IF(C57=K96,L96,IF(C57=K97,L97,IF(C57=K98,L98,IF(C57=K99,L99,IF(C57=K100,L100,IF(C57=K101,L101,IF(C57=K102,L102,IF(C57=K103,L103,IF(C57=K104,L104,IF(C57=K105,L105,IF(C57=K106,L106,IF(C57=K107,L107,IF(C57=K108,L108,IF(C57=K109,L109,IF(C57=K110,L110,IF(C57=K111,L111,"")))))))))))))))))))))))))))))))))))))))))))))))))))</f>
        <v/>
      </c>
      <c r="H56" s="20"/>
      <c r="I56" s="25">
        <f>IF(C57="",0,IF(C57&lt;92,2,IF(C57&gt;91,0,"")))</f>
        <v>0</v>
      </c>
      <c r="J56" s="19"/>
      <c r="K56" s="15" t="b">
        <v>0</v>
      </c>
      <c r="L56" s="15" t="b">
        <v>0</v>
      </c>
      <c r="U56" s="8">
        <v>70</v>
      </c>
      <c r="V56" s="8">
        <v>100</v>
      </c>
      <c r="Z56" s="8">
        <v>52</v>
      </c>
      <c r="AA56" s="8">
        <v>118</v>
      </c>
      <c r="AE56" s="10">
        <v>5.2</v>
      </c>
      <c r="AF56" s="10">
        <v>40</v>
      </c>
      <c r="AI56" s="10">
        <v>0.52</v>
      </c>
      <c r="AJ56" s="10">
        <v>42</v>
      </c>
      <c r="AO56" s="10">
        <v>52</v>
      </c>
      <c r="AP56" s="10">
        <v>66</v>
      </c>
      <c r="AS56" s="10">
        <v>150</v>
      </c>
      <c r="AT56" s="10">
        <v>8.3000000000000004E-2</v>
      </c>
    </row>
    <row r="57" spans="1:46" x14ac:dyDescent="0.25">
      <c r="A57" s="18"/>
      <c r="B57" s="18"/>
      <c r="C57" s="14"/>
      <c r="G57" s="21"/>
      <c r="H57" s="22"/>
      <c r="I57" s="26"/>
      <c r="J57" s="21"/>
      <c r="K57" s="15" t="b">
        <v>0</v>
      </c>
      <c r="L57" s="15" t="b">
        <v>0</v>
      </c>
      <c r="U57" s="8">
        <v>71</v>
      </c>
      <c r="V57" s="8">
        <v>101</v>
      </c>
      <c r="Z57" s="8">
        <v>53</v>
      </c>
      <c r="AA57" s="8">
        <v>120</v>
      </c>
      <c r="AE57" s="10">
        <v>5.3</v>
      </c>
      <c r="AF57" s="10">
        <v>41</v>
      </c>
      <c r="AI57" s="10">
        <v>0.53</v>
      </c>
      <c r="AJ57" s="10">
        <v>41</v>
      </c>
      <c r="AO57" s="10">
        <v>53</v>
      </c>
      <c r="AP57" s="10">
        <v>67</v>
      </c>
      <c r="AS57" s="10">
        <v>152</v>
      </c>
      <c r="AT57" s="10">
        <v>8.4000000000000005E-2</v>
      </c>
    </row>
    <row r="58" spans="1:46" x14ac:dyDescent="0.25">
      <c r="A58" s="18"/>
      <c r="B58" s="18"/>
      <c r="G58" s="23"/>
      <c r="H58" s="24"/>
      <c r="I58" s="27"/>
      <c r="J58" s="23"/>
      <c r="K58" s="15" t="b">
        <v>0</v>
      </c>
      <c r="L58" s="15" t="b">
        <v>0</v>
      </c>
      <c r="U58" s="8">
        <v>72</v>
      </c>
      <c r="V58" s="8">
        <v>101</v>
      </c>
      <c r="Z58" s="8">
        <v>54</v>
      </c>
      <c r="AA58" s="8">
        <v>121</v>
      </c>
      <c r="AE58" s="10">
        <v>5.4</v>
      </c>
      <c r="AF58" s="10">
        <v>42</v>
      </c>
      <c r="AI58" s="10">
        <v>0.54</v>
      </c>
      <c r="AJ58" s="10">
        <v>41</v>
      </c>
      <c r="AO58" s="10">
        <v>54</v>
      </c>
      <c r="AP58" s="10">
        <v>68</v>
      </c>
      <c r="AS58" s="10">
        <v>154</v>
      </c>
      <c r="AT58" s="10">
        <v>8.5000000000000006E-2</v>
      </c>
    </row>
    <row r="59" spans="1:46" ht="14.45" customHeight="1" x14ac:dyDescent="0.25">
      <c r="A59" s="18" t="s">
        <v>26</v>
      </c>
      <c r="B59" s="18"/>
      <c r="G59" s="28">
        <f>IF(C60=AE1,AF1,IF(C60=AE2,AF2,IF(C60=AE3,AF3,IF(C60=AE4,AF4,IF(C60=AE5,AF5,IF(C60=AE6,AF6,IF(C60=AE7,AF7,IF(C60=AE8,AF8,IF(C60=AE9,AF9,IF(C60=AE10,AF10,IF(C60=AE11,AF11,IF(C60=AE12,AF12,IF(C60=AE13,AF13,IF(C60=AE14,AF14,IF(C60=AE15,AF15,IF(C60=AE19,AF19,IF(C60=AE20,AF20,IF(C60=AE21,AF21,IF(C60=AE22,AF22,IF(C60=AE23,AF23,IF(C60=AE24,AF24,IF(C60=AE25,AF25,IF(C60=AE26,AF26,IF(C60=AE27,AF27,IF(C60=AE28,AF28,IF(C60=AE29,AF29,IF(C60=AE30,AF30,IF(C60=AE31,AF31,IF(C60=AE32,AF32,IF(C60=AE33,AF33,IF(C60=AE34,AF34,IF(C60=AE35,AF35,IF(C60=AE36,AF36,IF(C60=AE37,AF37,IF(C60=AE38,AF38,IF(C60=AE39,AF39,IF(C60=AE40,AF40,IF(C60=AE41,AF41,IF(C60=AE42,AF42,IF(C60=AE43,AF43,IF(C60=AE44,AF44,IF(C60=AE45,AF45,IF(C60=AE46,AF46,IF(C60=AE4,AF47,IF(C60=AE48,AF48,IF(C60=AE49,AF49,IF(C60=AE50,AF50,IF(C60=AE51,AF51,IF(C60=AE52,AF52,IF(C60=AE53,AF53,IF(C60=AE54,AF54,IF(C60=AE55,AF55,IF(C60=AE56,AF56,IF(C60=AE57,AF57,IF(C60=AE58,AF58,IF(C60=AE59,AF59,IF(C60=AE60,AF60,IF(C60=AE61,AF61,IF(C60=AE62,AF62,IF(C60=AE63,AF63,IF(C60=AE64,AF64,IF(C60=AE65,AF65,IF(C60=AE66,AF66,IF(C60=AE67,AF67,IF(C60&gt;6.3,AD68,"")))))))))))))))))))))))))))))))))))))))))))))))))))))))))))))))))</f>
        <v>0</v>
      </c>
      <c r="H59" s="29"/>
      <c r="I59" s="40">
        <f>IF(C60&lt;7,0,IF(AND(C60&gt;6.9,C60&lt;14.1),1,IF(C60&gt;14,3,"")))</f>
        <v>0</v>
      </c>
      <c r="J59" s="28"/>
      <c r="U59" s="8">
        <v>73</v>
      </c>
      <c r="V59" s="8">
        <v>102</v>
      </c>
      <c r="Z59" s="8">
        <v>55</v>
      </c>
      <c r="AA59" s="8">
        <v>123</v>
      </c>
      <c r="AE59" s="10">
        <v>5.5</v>
      </c>
      <c r="AF59" s="10">
        <v>43</v>
      </c>
      <c r="AI59" s="10">
        <v>0.55000000000000004</v>
      </c>
      <c r="AJ59" s="10">
        <v>40</v>
      </c>
      <c r="AO59" s="10">
        <v>55</v>
      </c>
      <c r="AP59" s="10">
        <v>69</v>
      </c>
      <c r="AS59" s="10">
        <v>155</v>
      </c>
      <c r="AT59" s="10">
        <v>8.5999999999999993E-2</v>
      </c>
    </row>
    <row r="60" spans="1:46" x14ac:dyDescent="0.25">
      <c r="A60" s="18"/>
      <c r="B60" s="18"/>
      <c r="C60" s="14"/>
      <c r="G60" s="30"/>
      <c r="H60" s="31"/>
      <c r="I60" s="41"/>
      <c r="J60" s="30"/>
      <c r="U60" s="8">
        <v>74</v>
      </c>
      <c r="V60" s="8">
        <v>103</v>
      </c>
      <c r="Z60" s="8">
        <v>56</v>
      </c>
      <c r="AA60" s="8">
        <v>124</v>
      </c>
      <c r="AE60" s="10">
        <v>5.6</v>
      </c>
      <c r="AF60" s="10">
        <v>44</v>
      </c>
      <c r="AI60" s="10">
        <v>0.56000000000000005</v>
      </c>
      <c r="AJ60" s="10">
        <v>39</v>
      </c>
      <c r="AO60" s="10">
        <v>56</v>
      </c>
      <c r="AP60" s="10">
        <v>70</v>
      </c>
      <c r="AS60" s="10">
        <v>157</v>
      </c>
      <c r="AT60" s="10">
        <v>8.6999999999999994E-2</v>
      </c>
    </row>
    <row r="61" spans="1:46" x14ac:dyDescent="0.25">
      <c r="A61" s="18"/>
      <c r="B61" s="18"/>
      <c r="G61" s="32"/>
      <c r="H61" s="33"/>
      <c r="I61" s="42"/>
      <c r="J61" s="32"/>
      <c r="K61" s="8">
        <v>50</v>
      </c>
      <c r="L61" s="8">
        <v>500</v>
      </c>
      <c r="U61" s="8">
        <v>75</v>
      </c>
      <c r="V61" s="8">
        <v>103</v>
      </c>
      <c r="Z61" s="8">
        <v>57</v>
      </c>
      <c r="AA61" s="8">
        <v>126</v>
      </c>
      <c r="AE61" s="10">
        <v>5.7</v>
      </c>
      <c r="AF61" s="10">
        <v>45</v>
      </c>
      <c r="AI61" s="10">
        <v>0.56999999999999995</v>
      </c>
      <c r="AJ61" s="10">
        <v>39</v>
      </c>
      <c r="AO61" s="10">
        <v>57</v>
      </c>
      <c r="AP61" s="10">
        <v>71</v>
      </c>
      <c r="AS61" s="10">
        <v>159</v>
      </c>
      <c r="AT61" s="10">
        <v>8.7999999999999995E-2</v>
      </c>
    </row>
    <row r="62" spans="1:46" x14ac:dyDescent="0.25">
      <c r="A62" s="18" t="s">
        <v>36</v>
      </c>
      <c r="B62" s="18"/>
      <c r="G62" s="19">
        <f>IF(C63=AO1,AP1,IF(C63=AO2,AP2,IF(C63=AO3,AP3,IF(C63=AO4,AP4,IF(C63=AO5,AP5,IF(C63=AO6,AP6,IF(C63=AO7,AP7,IF(C63=AO8,AP8,IF(C63=AO9,AP9,IF(C63=AO10,AP10,IF(C63=AO11,AP11,IF(C63=AO12,AP12,IF(C63=AO13,AP13,IF(C63=AO14,AP14,IF(C63=AO15,AP15,IF(C63=AO19,AP19,IF(C63=AO20,AP20,IF(C63=AO21,AP21,IF(C63=AO22,AP22,IF(C63=AO23,AP23,IF(C63=AO24,AP24,IF(C63=AO25,AP25,IF(C63=AO26,AP26,IF(C63=AO27,AP27,IF(C63=AO28,AP28,IF(C63=AO29,AP29,IF(C63=AO30,AP30,IF(C63=AO31,AP31,IF(C63=AO32,AP32,IF(C63=AO33,AP33,IF(C63=AO34,AP34,IF(C63=AO35,AP35,IF(C63=AO36,AP36,IF(C63=AO37,AP37,IF(C63=AO38,AP38,IF(C63=AO39,AP39,IF(C63=AO40,AP40,IF(C63=AO41,AP41,IF(C63=AO42,AP42,IF(C63=AO43,AP43,IF(C63=AO44,AP44,IF(C63=AO45,AP45,IF(C63=AO46,AP46,IF(C63=AO47,AP47,IF(C63=AO48,AP48,IF(C63=AO49,AP49,IF(C63=AO50,AP50,IF(C63=AO51,AP51,IF(C63=AO52,AP52,IF(C63=AO53,AP53,IF(C63&gt;49,AN54,"")))))))))))))))))))))))))))))))))))))))))))))))))))</f>
        <v>0</v>
      </c>
      <c r="H62" s="20"/>
      <c r="I62" s="25">
        <f>IF(C63&lt;50,0,IF(AND(C63&gt;49,C63&lt;100),1,IF(C63&gt;99,2,"")))</f>
        <v>0</v>
      </c>
      <c r="J62" s="19"/>
      <c r="K62" s="8">
        <v>51</v>
      </c>
      <c r="L62" s="8">
        <v>490</v>
      </c>
      <c r="U62" s="8">
        <v>76</v>
      </c>
      <c r="V62" s="8">
        <v>104</v>
      </c>
      <c r="Z62" s="8">
        <v>58</v>
      </c>
      <c r="AA62" s="8">
        <v>127</v>
      </c>
      <c r="AE62" s="10">
        <v>5.8</v>
      </c>
      <c r="AF62" s="10">
        <v>46</v>
      </c>
      <c r="AI62" s="10">
        <v>0.57999999999999996</v>
      </c>
      <c r="AJ62" s="10">
        <v>38</v>
      </c>
      <c r="AO62" s="10">
        <v>58</v>
      </c>
      <c r="AP62" s="10">
        <v>72</v>
      </c>
      <c r="AS62" s="10">
        <v>161</v>
      </c>
      <c r="AT62" s="10">
        <v>8.8999999999999996E-2</v>
      </c>
    </row>
    <row r="63" spans="1:46" x14ac:dyDescent="0.25">
      <c r="A63" s="18"/>
      <c r="B63" s="18"/>
      <c r="C63" s="14"/>
      <c r="G63" s="21"/>
      <c r="H63" s="22"/>
      <c r="I63" s="26"/>
      <c r="J63" s="21"/>
      <c r="K63" s="8">
        <v>52</v>
      </c>
      <c r="L63" s="8">
        <v>479</v>
      </c>
      <c r="U63" s="8">
        <v>77</v>
      </c>
      <c r="V63" s="8">
        <v>105</v>
      </c>
      <c r="Z63" s="8">
        <v>59</v>
      </c>
      <c r="AA63" s="8">
        <v>129</v>
      </c>
      <c r="AE63" s="10">
        <v>5.9</v>
      </c>
      <c r="AF63" s="10">
        <v>47</v>
      </c>
      <c r="AI63" s="10">
        <v>0.59</v>
      </c>
      <c r="AJ63" s="10">
        <v>38</v>
      </c>
      <c r="AO63" s="10">
        <v>59</v>
      </c>
      <c r="AP63" s="10">
        <v>73</v>
      </c>
      <c r="AS63" s="10">
        <v>163</v>
      </c>
      <c r="AT63" s="10">
        <v>0.09</v>
      </c>
    </row>
    <row r="64" spans="1:46" x14ac:dyDescent="0.25">
      <c r="A64" s="18"/>
      <c r="B64" s="18"/>
      <c r="G64" s="23"/>
      <c r="H64" s="24"/>
      <c r="I64" s="27"/>
      <c r="J64" s="23"/>
      <c r="K64" s="8">
        <v>53</v>
      </c>
      <c r="L64" s="8">
        <v>469</v>
      </c>
      <c r="U64" s="8">
        <v>78</v>
      </c>
      <c r="V64" s="8">
        <v>106</v>
      </c>
      <c r="Z64" s="8">
        <v>60</v>
      </c>
      <c r="AA64" s="8">
        <v>130</v>
      </c>
      <c r="AE64" s="10">
        <v>6</v>
      </c>
      <c r="AF64" s="10">
        <v>48</v>
      </c>
      <c r="AI64" s="10">
        <v>0.6</v>
      </c>
      <c r="AJ64" s="10">
        <v>37</v>
      </c>
      <c r="AO64" s="10">
        <v>60</v>
      </c>
      <c r="AP64" s="10">
        <v>74</v>
      </c>
      <c r="AS64" s="10">
        <v>164</v>
      </c>
      <c r="AT64" s="10">
        <v>9.0999999999999998E-2</v>
      </c>
    </row>
    <row r="65" spans="1:47" x14ac:dyDescent="0.25">
      <c r="A65" s="18" t="s">
        <v>49</v>
      </c>
      <c r="B65" s="18"/>
      <c r="G65" s="28">
        <f>IF(C66="",0,IF(C66=AI1,AJ1,IF(C66=AI2,AJ2,IF(C66=AI3,AJ3,IF(C66=AI4,AJ4,IF(C66=AI5,AJ5,IF(C66=AI6,AJ6,IF(C66=AI7,AJ7,IF(C66=AI8,AJ8,IF(C66=AI9,AJ9,IF(C66=AI10,AJ10,IF(C66=AI11,AJ11,IF(C66=AI12,AJ12,IF(C66=AI13,AJ13,IF(C66=AI14,AJ14,IF(C66=AI15,AJ15,IF(C66=AI19,AJ19,IF(C66=AI20,AJ20,IF(C66=AI21,AJ21,IF(C66=AI22,AJ22,IF(C66=AI23,AJ23,IF(C66=AI24,AJ24,IF(C66=AI25,AJ25,IF(C66=AI26,AJ26,IF(C66=AI27,AJ27,IF(C66=AI28,AJ28,IF(C66=AI29,AJ29,IF(C66=AI30,AJ30,IF(C66=AI31,AJ31,IF(C66=AI32,AJ32,IF(C66=AI33,AJ33,IF(C66=AI34,AJ34,IF(C66=AI35,AJ35,IF(C66=AI36,AJ36,IF(C66=AI37,AJ37,IF(C66=AI38,AJ38,IF(C66=AI39,AJ39,IF(C66=AI40,AJ40,IF(C66=AI41,AJ41,IF(C66=AI42,AJ42,IF(C66=AI43,AJ43,IF(C66=AI44,AJ44,IF(C66=AI45,AJ45,IF(C66=AI46,AJ46,IF(C66=AI47,AJ47,IF(C66=AI48,AJ48,IF(C66=AI49,AJ49,IF(C66=AI50,AJ50,IF(C66=AI51,AJ51,IF(C66=AI52,AJ52,IF(C66=AI53,AJ53,IF(C66&gt;0.49,AH54,""))))))))))))))))))))))))))))))))))))))))))))))))))))</f>
        <v>0</v>
      </c>
      <c r="H65" s="29"/>
      <c r="I65" s="34" t="s">
        <v>41</v>
      </c>
      <c r="J65" s="35"/>
      <c r="K65" s="8">
        <v>54</v>
      </c>
      <c r="L65" s="8">
        <v>459</v>
      </c>
      <c r="U65" s="8">
        <v>79</v>
      </c>
      <c r="V65" s="8">
        <v>108</v>
      </c>
      <c r="Z65" s="8">
        <v>61</v>
      </c>
      <c r="AA65" s="8">
        <v>132</v>
      </c>
      <c r="AE65" s="10">
        <v>6.1</v>
      </c>
      <c r="AF65" s="10">
        <v>49</v>
      </c>
      <c r="AI65" s="10">
        <v>0.61</v>
      </c>
      <c r="AJ65" s="10">
        <v>36</v>
      </c>
      <c r="AO65" s="10">
        <v>61</v>
      </c>
      <c r="AP65" s="10">
        <v>75</v>
      </c>
      <c r="AS65" s="10">
        <v>166</v>
      </c>
      <c r="AT65" s="10">
        <v>9.1999999999999998E-2</v>
      </c>
      <c r="AU65" s="8" t="str">
        <f>IF(AND(F77&gt;165,F77&lt;168),AT65,IF(AND(F77&gt;167,F77&lt;170),AT66,IF(AND(F77&gt;169,F77&lt;171),AT67,IF(AND(F77&gt;170,F77&lt;173),AT68,IF(AND(F77&gt;172,F77&lt;175),AT69,IF(AND(F77&gt;174,F77&lt;176),AT70,IF(AND(F77&gt;175,F77&lt;178),AT71,IF(AND(F77&gt;177,F77&lt;179),AT72,IF(AND(F77&gt;178,F77&lt;181),AT73,IF(AND(F77&gt;180,F77&lt;183),AT74,IF(AND(F77&gt;182,F77&lt;184),AT75,IF(AND(F77&gt;183,F77&lt;186),AT76,IF(AND(F77&gt;185,F77&lt;187),AT77,IF(AND(F77&gt;186,F77&lt;189),AT78,IF(AND(F77&gt;188,F77&lt;190),AT79,IF(AND(F77&gt;189,F77&lt;192),AT80,IF(AND(F77&gt;191,F77&lt;193),AT81,IF(AND(F77&gt;192,F77&lt;195),AT82,IF(AND(F77&gt;194,F77&lt;196),AT83,IF(AND(F77&gt;195,F77&lt;198),AT84,IF(AND(F77&gt;197,F77&lt;199),AT85,IF(AND(F77&gt;198,F77&lt;201),AT86,IF(AND(F77&gt;200,F77&lt;202),AT87,IF(AND(F77&gt;201,F77&lt;204),AT88,IF(AND(F77&gt;203,F77&lt;205),AT89,IF(AND(F77&gt;204,F77&lt;206),AT90,IF(AND(F77&gt;205,F77&lt;208),AT91,IF(AND(F77&gt;207,F77&lt;209),AT92,IF(AND(F77&gt;208,F77&lt;211),AT93,IF(AND(F77&gt;210,F77&lt;212),AT94,IF(AND(F77&gt;211,F77&lt;213),AT95,IF(AND(F77&gt;212,F77&lt;215),AT96,IF(AND(F77&gt;214,F77&lt;216),AT97,IF(AND(F77&gt;215,F77&lt;217),AT98,IF(AND(F77&gt;216,F77&lt;219),AT99,IF(AND(F77&gt;218,F77&lt;220),AT100,IF(AND(F77&gt;219,F77&lt;221),AT101,IF(AND(F77&gt;220,F77&lt;222),AT102,IF(AND(F77&gt;221,F77&lt;224),AT103,IF(AND(F77&gt;223,F77&lt;225),AT104,IF(AND(F77&gt;224,F77&lt;226),AT105,IF(AND(F77&gt;225,F77&lt;228),AT106,IF(AND(F77&gt;227,F77&lt;229),AT107,IF(AND(F77&gt;228,F77&lt;230),AT108,IF(F77&gt;229,AU109,"")))))))))))))))))))))))))))))))))))))))))))))</f>
        <v/>
      </c>
    </row>
    <row r="66" spans="1:47" x14ac:dyDescent="0.25">
      <c r="A66" s="18"/>
      <c r="B66" s="18"/>
      <c r="C66" s="14"/>
      <c r="G66" s="30"/>
      <c r="H66" s="31"/>
      <c r="I66" s="36"/>
      <c r="J66" s="37"/>
      <c r="K66" s="8">
        <v>55</v>
      </c>
      <c r="L66" s="8">
        <v>449</v>
      </c>
      <c r="U66" s="8">
        <v>80</v>
      </c>
      <c r="V66" s="8">
        <v>110</v>
      </c>
      <c r="Z66" s="8">
        <v>62</v>
      </c>
      <c r="AA66" s="8">
        <v>133</v>
      </c>
      <c r="AE66" s="10">
        <v>6.2</v>
      </c>
      <c r="AF66" s="10">
        <v>50</v>
      </c>
      <c r="AI66" s="10">
        <v>0.62</v>
      </c>
      <c r="AJ66" s="10">
        <v>36</v>
      </c>
      <c r="AO66" s="10">
        <v>62</v>
      </c>
      <c r="AP66" s="10">
        <v>75</v>
      </c>
      <c r="AS66" s="10">
        <v>168</v>
      </c>
      <c r="AT66" s="10">
        <v>9.2999999999999999E-2</v>
      </c>
    </row>
    <row r="67" spans="1:47" x14ac:dyDescent="0.25">
      <c r="A67" s="18"/>
      <c r="B67" s="18"/>
      <c r="G67" s="32"/>
      <c r="H67" s="33"/>
      <c r="I67" s="38"/>
      <c r="J67" s="39"/>
      <c r="K67" s="8">
        <v>56</v>
      </c>
      <c r="L67" s="8">
        <v>438</v>
      </c>
      <c r="U67" s="8">
        <v>81</v>
      </c>
      <c r="V67" s="8">
        <v>112</v>
      </c>
      <c r="Z67" s="8">
        <v>63</v>
      </c>
      <c r="AA67" s="8">
        <v>135</v>
      </c>
      <c r="AE67" s="10">
        <v>6.3</v>
      </c>
      <c r="AF67" s="10">
        <v>51</v>
      </c>
      <c r="AI67" s="10">
        <v>0.63</v>
      </c>
      <c r="AJ67" s="10">
        <v>35</v>
      </c>
      <c r="AO67" s="10">
        <v>63</v>
      </c>
      <c r="AP67" s="10">
        <v>76</v>
      </c>
      <c r="AS67" s="10">
        <v>170</v>
      </c>
      <c r="AT67" s="10">
        <v>9.4E-2</v>
      </c>
    </row>
    <row r="68" spans="1:47" x14ac:dyDescent="0.25">
      <c r="H68" s="3"/>
      <c r="K68" s="8">
        <v>57</v>
      </c>
      <c r="L68" s="8">
        <v>428</v>
      </c>
      <c r="U68" s="8">
        <v>82</v>
      </c>
      <c r="V68" s="8">
        <v>114</v>
      </c>
      <c r="Z68" s="8">
        <v>64</v>
      </c>
      <c r="AA68" s="8">
        <v>136</v>
      </c>
      <c r="AB68" s="8" t="str">
        <f>IF(C54=Z68,AA68,IF(C54=Z69,AA69,IF(C54=Z70,AA70,IF(C54=Z71,AA71,IF(C54=Z72,AA72,IF(C54=Z73,AA73,IF(C54=Z74,AA74,IF(C54=Z75,AA75,IF(C54=Z76,AA76,IF(C54=Z77,AA77,IF(C54=Z78,AA78,IF(C54=Z79,AA79,IF(C54=Z80,AA80,IF(C54=Z81,AA81,IF(C54=Z82,AA82,IF(C54=Z83,AA83,IF(C54=Z84,AA84,IF(C54=Z85,AA85,IF(C54=Z86,AA86,IF(C54=Z87,AA87,IF(C54=Z88,AA88,IF(C54=Z89,AA89,IF(C54=Z90,AA90,IF(C54=Z91,AA91,IF(C54=Z92,AA92,IF(C54=Z93,AA93,IF(C54=Z94,AA94,IF(C54=Z95,AA95,IF(C54=Z96,AA96,IF(C54=Z97,AA97,IF(C54=Z98,AA98,IF(C54=Z99,AA99,IF(C54=Z100,AA100,IF(C54=Z101,AA101,IF(C54=Z102,AA102,IF(C54=Z103,AA103,IF(C54=Z104,AA104,IF(C54=Z105,AA105,IF(C54=Z106,AA106,IF(C54=Z107,AA107,IF(C54=Z108,AA108,IF(C54=Z109,AA109,IF(C54=Z110,AA110,IF(C54=Z111,AA111,IF(C54=Z112,AA112,IF(C54=Z113,AA113,IF(C54=Z114,AA114,IF(C54=Z115,AA115,IF(C54=Z116,AA116,IF(C54=Z117,AA117,IF(C54=Z118,AA118,IF(C54=Z119,AA119,IF(C54=Z120,AA120,IF(C54=Z121,AA121,IF(C54=Z122,AA122,IF(C54=Z123,AA123,IF(C54=Z124,AA124,IF(C54=Z125,AA125,IF(C54=Z126,AA126,IF(C54=Z127,AA127,IF(C54=Z128,AA128,IF(C54=Z129,AA129,IF(C54=Z130,AA130,IF(C54=Z131,AA131,IF(C54&gt;127,AB131,"")))))))))))))))))))))))))))))))))))))))))))))))))))))))))))))))))</f>
        <v/>
      </c>
      <c r="AD68" s="8" t="str">
        <f>IF(C60=AE68,AF68,IF(C60=AE69,AF69,IF(C60=AE70,AF70,IF(C60=AE71,AF71,IF(C60=AE72,AF72,IF(C60=AE73,AF73,IF(C60=AE74,AF74,IF(C60=AE75,AF75,IF(C60=AE76,AF76,IF(C60=AE77,AF77,IF(C60=AE78,AF78,IF(C60=AE79,AF79,IF(C60=AE80,AF80,IF(C60=AE81,AF81,IF(C60=AE82,AF82,IF(C60=AE83,AF83,IF(C60=AE84,AF84,IF(C60=AE85,AF85,IF(C60=AE86,AF86,IF(C60=AE87,AF87,IF(C60=AE88,AF88,IF(C60=AE89,AF89,IF(C60=AE90,AF90,IF(C60=AE91,AF91,IF(C60=AE92,AF92,IF(C60=AE93,AF93,IF(C60=AE94,AF94,IF(C60=AE95,AF95,IF(C60=AE96,AF96,IF(C60=AE97,AF97,IF(C60=AE98,AF98,IF(C60=AE99,AF99,IF(C60=AE100,AF100,IF(C60=AE101,AF101,IF(C60=AE102,AF102,IF(C60=AE103,AF103,IF(C60=AE104,AF104,IF(C60=AE105,AF105,IF(C60=AE106,AF106,IF(C60=AE107,AF107,IF(C60=AE108,AF108,IF(C60=AE109,AF109,IF(C60=AE110,AF110,IF(C60=AE111,AF111,IF(C60=AE112,AF112,IF(C60=AE113,AF113,IF(C60=AE114,AF114,IF(C60=AE115,AF115,IF(C60=AE116,AF116,IF(C60=AE117,AF117,IF(C60=AE118,AF118,IF(C60=AE119,AF119,IF(C60=AE120,AF120,IF(C60=AE121,AF121,IF(C60=AE122,AF122,IF(C60=AE123,AF123,IF(C60=AE124,AF124,IF(C60=AE125,AF125,IF(C60=AE126,AF126,IF(C60=AE127,AF127,IF(C60=AE128,AF128,IF(C60=AE129,AF129,IF(C60=AE130,AF130,IF(C60=AE131,AF131,IF(C60&gt;37,AD132,"")))))))))))))))))))))))))))))))))))))))))))))))))))))))))))))))))</f>
        <v/>
      </c>
      <c r="AE68" s="10">
        <v>6.4</v>
      </c>
      <c r="AF68" s="10">
        <v>53</v>
      </c>
      <c r="AI68" s="10">
        <v>0.64</v>
      </c>
      <c r="AJ68" s="10">
        <v>35</v>
      </c>
      <c r="AO68" s="10">
        <v>64</v>
      </c>
      <c r="AP68" s="10">
        <v>77</v>
      </c>
      <c r="AS68" s="10">
        <v>171</v>
      </c>
      <c r="AT68" s="10">
        <v>9.5000000000000001E-2</v>
      </c>
    </row>
    <row r="69" spans="1:47" x14ac:dyDescent="0.25">
      <c r="H69" s="3"/>
      <c r="K69" s="8">
        <v>58</v>
      </c>
      <c r="L69" s="8">
        <v>418</v>
      </c>
      <c r="U69" s="8">
        <v>83</v>
      </c>
      <c r="V69" s="8">
        <v>117</v>
      </c>
      <c r="Z69" s="8">
        <v>65</v>
      </c>
      <c r="AA69" s="8">
        <v>138</v>
      </c>
      <c r="AE69" s="10">
        <v>6.5</v>
      </c>
      <c r="AF69" s="10">
        <v>54</v>
      </c>
      <c r="AI69" s="10">
        <v>0.65</v>
      </c>
      <c r="AJ69" s="10">
        <v>34</v>
      </c>
      <c r="AO69" s="10">
        <v>65</v>
      </c>
      <c r="AP69" s="10">
        <v>78</v>
      </c>
      <c r="AS69" s="10">
        <v>173</v>
      </c>
      <c r="AT69" s="10">
        <v>9.6000000000000002E-2</v>
      </c>
    </row>
    <row r="70" spans="1:47" x14ac:dyDescent="0.25">
      <c r="H70" s="3"/>
      <c r="K70" s="8">
        <v>59</v>
      </c>
      <c r="L70" s="8">
        <v>408</v>
      </c>
      <c r="U70" s="8">
        <v>84</v>
      </c>
      <c r="V70" s="8">
        <v>119</v>
      </c>
      <c r="Z70" s="8">
        <v>66</v>
      </c>
      <c r="AA70" s="8">
        <v>139</v>
      </c>
      <c r="AE70" s="10">
        <v>6.6</v>
      </c>
      <c r="AF70" s="10">
        <v>55</v>
      </c>
      <c r="AI70" s="10">
        <v>0.66</v>
      </c>
      <c r="AJ70" s="10">
        <v>33</v>
      </c>
      <c r="AO70" s="10">
        <v>66</v>
      </c>
      <c r="AP70" s="10">
        <v>79</v>
      </c>
      <c r="AS70" s="10">
        <v>175</v>
      </c>
      <c r="AT70" s="10">
        <v>9.7000000000000003E-2</v>
      </c>
    </row>
    <row r="71" spans="1:47" x14ac:dyDescent="0.25">
      <c r="H71" s="3"/>
      <c r="K71" s="8">
        <v>60</v>
      </c>
      <c r="L71" s="8">
        <v>397</v>
      </c>
      <c r="U71" s="8">
        <v>85</v>
      </c>
      <c r="V71" s="8">
        <v>123</v>
      </c>
      <c r="Z71" s="8">
        <v>67</v>
      </c>
      <c r="AA71" s="8">
        <v>141</v>
      </c>
      <c r="AE71" s="10">
        <v>6.7</v>
      </c>
      <c r="AF71" s="10">
        <v>56</v>
      </c>
      <c r="AI71" s="10">
        <v>0.67</v>
      </c>
      <c r="AJ71" s="10">
        <v>33</v>
      </c>
      <c r="AO71" s="10">
        <v>67</v>
      </c>
      <c r="AP71" s="10">
        <v>80</v>
      </c>
      <c r="AS71" s="10">
        <v>176</v>
      </c>
      <c r="AT71" s="10">
        <v>9.8000000000000004E-2</v>
      </c>
    </row>
    <row r="72" spans="1:47" ht="18.75" x14ac:dyDescent="0.3">
      <c r="A72" s="6" t="s">
        <v>50</v>
      </c>
      <c r="E72" s="7">
        <f>SUM(I62,I59,I56,I53,I50,I46,I27,I24)</f>
        <v>0</v>
      </c>
      <c r="H72" s="3"/>
      <c r="K72" s="8">
        <v>61</v>
      </c>
      <c r="L72" s="8">
        <v>387</v>
      </c>
      <c r="U72" s="8">
        <v>86</v>
      </c>
      <c r="V72" s="8">
        <v>126</v>
      </c>
      <c r="Z72" s="8">
        <v>68</v>
      </c>
      <c r="AA72" s="8">
        <v>143</v>
      </c>
      <c r="AE72" s="10">
        <v>6.8</v>
      </c>
      <c r="AF72" s="10">
        <v>57</v>
      </c>
      <c r="AI72" s="10">
        <v>0.68</v>
      </c>
      <c r="AJ72" s="10">
        <v>32</v>
      </c>
      <c r="AO72" s="10">
        <v>68</v>
      </c>
      <c r="AP72" s="10">
        <v>80</v>
      </c>
      <c r="AS72" s="10">
        <v>178</v>
      </c>
      <c r="AT72" s="10">
        <v>9.9000000000000005E-2</v>
      </c>
    </row>
    <row r="73" spans="1:47" x14ac:dyDescent="0.25">
      <c r="H73" s="3"/>
      <c r="K73" s="8">
        <v>62</v>
      </c>
      <c r="L73" s="8">
        <v>377</v>
      </c>
      <c r="U73" s="8">
        <v>87</v>
      </c>
      <c r="V73" s="8">
        <v>130</v>
      </c>
      <c r="Z73" s="8">
        <v>69</v>
      </c>
      <c r="AA73" s="8">
        <v>144</v>
      </c>
      <c r="AE73" s="10">
        <v>6.9</v>
      </c>
      <c r="AF73" s="10">
        <v>58</v>
      </c>
      <c r="AI73" s="10">
        <v>0.69</v>
      </c>
      <c r="AJ73" s="10">
        <v>32</v>
      </c>
      <c r="AO73" s="10">
        <v>69</v>
      </c>
      <c r="AP73" s="10">
        <v>81</v>
      </c>
      <c r="AS73" s="10">
        <v>179</v>
      </c>
      <c r="AT73" s="10">
        <v>0.1</v>
      </c>
    </row>
    <row r="74" spans="1:47" ht="18.75" x14ac:dyDescent="0.3">
      <c r="A74" s="6" t="s">
        <v>51</v>
      </c>
      <c r="E74" s="7" t="str">
        <f>IF(E72=K1,L1,IF(E72=K2,L2,IF(E72=K3,L3,IF(E72=K4,L4,IF(E72=K5,L5,IF(E72=K6,L6,IF(E72=K7,L7,IF(E72=K8,L8,IF(E72=K9,L9,IF(E72=K10,L10,IF(E72=K11,L11,IF(E72=K12,L12,IF(E72=K13,L13,IF(E72=K14,L14,IF(E72=K15,L15,IF(E72=K19,L19,IF(E72=K20,L20,IF(E72=K21,L21,IF(E72=K22,L22,IF(E72=K23,L23,IF(E72=K24,L24,"")))))))))))))))))))))</f>
        <v/>
      </c>
      <c r="F74" s="6" t="s">
        <v>54</v>
      </c>
      <c r="H74" s="3"/>
      <c r="K74" s="8">
        <v>63</v>
      </c>
      <c r="L74" s="8">
        <v>367</v>
      </c>
      <c r="U74" s="8">
        <v>88</v>
      </c>
      <c r="V74" s="8">
        <v>133</v>
      </c>
      <c r="Z74" s="8">
        <v>70</v>
      </c>
      <c r="AA74" s="8">
        <v>146</v>
      </c>
      <c r="AE74" s="10">
        <v>7</v>
      </c>
      <c r="AF74" s="10">
        <v>60</v>
      </c>
      <c r="AI74" s="10">
        <v>0.7</v>
      </c>
      <c r="AJ74" s="10">
        <v>31</v>
      </c>
      <c r="AO74" s="10">
        <v>70</v>
      </c>
      <c r="AP74" s="10">
        <v>82</v>
      </c>
      <c r="AS74" s="10">
        <v>181</v>
      </c>
      <c r="AT74" s="10">
        <v>0.10100000000000001</v>
      </c>
    </row>
    <row r="75" spans="1:47" x14ac:dyDescent="0.25">
      <c r="H75" s="3"/>
      <c r="K75" s="8">
        <v>64</v>
      </c>
      <c r="L75" s="8">
        <v>356</v>
      </c>
      <c r="U75" s="8">
        <v>89</v>
      </c>
      <c r="V75" s="8">
        <v>137</v>
      </c>
      <c r="Z75" s="8">
        <v>71</v>
      </c>
      <c r="AA75" s="8">
        <v>147</v>
      </c>
      <c r="AE75" s="10">
        <v>7.1</v>
      </c>
      <c r="AF75" s="10">
        <v>61</v>
      </c>
      <c r="AI75" s="10">
        <v>0.71</v>
      </c>
      <c r="AJ75" s="10">
        <v>31</v>
      </c>
      <c r="AO75" s="10">
        <v>71</v>
      </c>
      <c r="AP75" s="10">
        <v>83</v>
      </c>
      <c r="AS75" s="10">
        <v>183</v>
      </c>
      <c r="AT75" s="10">
        <v>0.10199999999999999</v>
      </c>
    </row>
    <row r="76" spans="1:47" x14ac:dyDescent="0.25">
      <c r="H76" s="3"/>
      <c r="K76" s="8">
        <v>65</v>
      </c>
      <c r="L76" s="8">
        <v>346</v>
      </c>
      <c r="U76" s="8">
        <v>90</v>
      </c>
      <c r="V76" s="8">
        <v>141</v>
      </c>
      <c r="Z76" s="8">
        <v>72</v>
      </c>
      <c r="AA76" s="8">
        <v>149</v>
      </c>
      <c r="AE76" s="10">
        <v>7.2</v>
      </c>
      <c r="AF76" s="10">
        <v>62</v>
      </c>
      <c r="AI76" s="10">
        <v>0.72</v>
      </c>
      <c r="AJ76" s="10">
        <v>30</v>
      </c>
      <c r="AO76" s="10">
        <v>72</v>
      </c>
      <c r="AP76" s="10">
        <v>83</v>
      </c>
      <c r="AS76" s="10">
        <v>184</v>
      </c>
      <c r="AT76" s="10">
        <v>0.10299999999999999</v>
      </c>
    </row>
    <row r="77" spans="1:47" ht="18.75" x14ac:dyDescent="0.3">
      <c r="A77" s="6" t="s">
        <v>52</v>
      </c>
      <c r="F77" s="7">
        <f>SUM(G65,G62,G59,G56,G53,G50,G46,G42,G38,G24,G21)</f>
        <v>36</v>
      </c>
      <c r="H77" s="3"/>
      <c r="K77" s="8">
        <v>66</v>
      </c>
      <c r="L77" s="8">
        <v>336</v>
      </c>
      <c r="U77" s="8">
        <v>91</v>
      </c>
      <c r="V77" s="8">
        <v>146</v>
      </c>
      <c r="Z77" s="8">
        <v>73</v>
      </c>
      <c r="AA77" s="8">
        <v>150</v>
      </c>
      <c r="AE77" s="10">
        <v>7.3</v>
      </c>
      <c r="AF77" s="10">
        <v>63</v>
      </c>
      <c r="AI77" s="10">
        <v>0.73</v>
      </c>
      <c r="AJ77" s="10">
        <v>30</v>
      </c>
      <c r="AO77" s="10">
        <v>73</v>
      </c>
      <c r="AP77" s="10">
        <v>84</v>
      </c>
      <c r="AS77" s="10">
        <v>186</v>
      </c>
      <c r="AT77" s="10">
        <v>0.104</v>
      </c>
    </row>
    <row r="78" spans="1:47" x14ac:dyDescent="0.25">
      <c r="H78" s="3"/>
      <c r="K78" s="8">
        <v>67</v>
      </c>
      <c r="L78" s="8">
        <v>326</v>
      </c>
      <c r="U78" s="8">
        <v>92</v>
      </c>
      <c r="V78" s="8">
        <v>150</v>
      </c>
      <c r="Z78" s="8">
        <v>74</v>
      </c>
      <c r="AA78" s="8">
        <v>152</v>
      </c>
      <c r="AE78" s="10">
        <v>7.4</v>
      </c>
      <c r="AF78" s="10">
        <v>65</v>
      </c>
      <c r="AI78" s="10">
        <v>0.74</v>
      </c>
      <c r="AJ78" s="10">
        <v>29</v>
      </c>
      <c r="AO78" s="10">
        <v>74</v>
      </c>
      <c r="AP78" s="10">
        <v>85</v>
      </c>
      <c r="AS78" s="10">
        <v>187</v>
      </c>
      <c r="AT78" s="10">
        <v>0.105</v>
      </c>
    </row>
    <row r="79" spans="1:47" ht="18.75" x14ac:dyDescent="0.3">
      <c r="A79" s="6" t="s">
        <v>53</v>
      </c>
      <c r="F79" s="7">
        <f>AV1*100</f>
        <v>3.9</v>
      </c>
      <c r="G79" s="6" t="s">
        <v>54</v>
      </c>
      <c r="H79" s="3"/>
      <c r="K79" s="8">
        <v>68</v>
      </c>
      <c r="L79" s="8">
        <v>315</v>
      </c>
      <c r="U79" s="8">
        <v>93</v>
      </c>
      <c r="V79" s="8">
        <v>154</v>
      </c>
      <c r="Z79" s="8">
        <v>75</v>
      </c>
      <c r="AA79" s="8">
        <v>153</v>
      </c>
      <c r="AE79" s="10">
        <v>7.5</v>
      </c>
      <c r="AF79" s="10">
        <v>66</v>
      </c>
      <c r="AI79" s="10">
        <v>0.75</v>
      </c>
      <c r="AJ79" s="10">
        <v>29</v>
      </c>
      <c r="AO79" s="10">
        <v>75</v>
      </c>
      <c r="AP79" s="10">
        <v>85</v>
      </c>
      <c r="AS79" s="10">
        <v>189</v>
      </c>
      <c r="AT79" s="10">
        <v>0.106</v>
      </c>
    </row>
    <row r="80" spans="1:47" x14ac:dyDescent="0.25">
      <c r="H80" s="3"/>
      <c r="K80" s="8">
        <v>69</v>
      </c>
      <c r="L80" s="8">
        <v>305</v>
      </c>
      <c r="U80" s="8">
        <v>94</v>
      </c>
      <c r="V80" s="8">
        <v>158</v>
      </c>
      <c r="Z80" s="8">
        <v>76</v>
      </c>
      <c r="AA80" s="8">
        <v>155</v>
      </c>
      <c r="AE80" s="10">
        <v>7.6</v>
      </c>
      <c r="AF80" s="10">
        <v>67</v>
      </c>
      <c r="AI80" s="10">
        <v>0.76</v>
      </c>
      <c r="AJ80" s="10">
        <v>28</v>
      </c>
      <c r="AO80" s="10">
        <v>76</v>
      </c>
      <c r="AP80" s="10">
        <v>86</v>
      </c>
      <c r="AS80" s="10">
        <v>190</v>
      </c>
      <c r="AT80" s="10">
        <v>0.107</v>
      </c>
    </row>
    <row r="81" spans="8:46" x14ac:dyDescent="0.25">
      <c r="H81" s="3"/>
      <c r="K81" s="8">
        <v>70</v>
      </c>
      <c r="L81" s="8">
        <v>295</v>
      </c>
      <c r="U81" s="8">
        <v>95</v>
      </c>
      <c r="V81" s="8">
        <v>162</v>
      </c>
      <c r="Z81" s="8">
        <v>77</v>
      </c>
      <c r="AA81" s="8">
        <v>156</v>
      </c>
      <c r="AE81" s="10">
        <v>7.7</v>
      </c>
      <c r="AF81" s="10">
        <v>68</v>
      </c>
      <c r="AI81" s="10">
        <v>0.77</v>
      </c>
      <c r="AJ81" s="10">
        <v>28</v>
      </c>
      <c r="AO81" s="10">
        <v>77</v>
      </c>
      <c r="AP81" s="10">
        <v>87</v>
      </c>
      <c r="AS81" s="10">
        <v>192</v>
      </c>
      <c r="AT81" s="10">
        <v>0.108</v>
      </c>
    </row>
    <row r="82" spans="8:46" x14ac:dyDescent="0.25">
      <c r="H82" s="3"/>
      <c r="K82" s="8">
        <v>71</v>
      </c>
      <c r="L82" s="8">
        <v>285</v>
      </c>
      <c r="U82" s="8">
        <v>96</v>
      </c>
      <c r="V82" s="8">
        <v>167</v>
      </c>
      <c r="Z82" s="8">
        <v>78</v>
      </c>
      <c r="AA82" s="8">
        <v>158</v>
      </c>
      <c r="AE82" s="10">
        <v>7.8</v>
      </c>
      <c r="AF82" s="10">
        <v>70</v>
      </c>
      <c r="AI82" s="10">
        <v>0.78</v>
      </c>
      <c r="AJ82" s="10">
        <v>27</v>
      </c>
      <c r="AO82" s="10">
        <v>78</v>
      </c>
      <c r="AP82" s="10">
        <v>87</v>
      </c>
      <c r="AS82" s="10">
        <v>193</v>
      </c>
      <c r="AT82" s="10">
        <v>0.109</v>
      </c>
    </row>
    <row r="83" spans="8:46" x14ac:dyDescent="0.25">
      <c r="H83" s="3"/>
      <c r="K83" s="8">
        <v>72</v>
      </c>
      <c r="L83" s="8">
        <v>274</v>
      </c>
      <c r="U83" s="8">
        <v>97</v>
      </c>
      <c r="V83" s="8">
        <v>171</v>
      </c>
      <c r="Z83" s="8">
        <v>79</v>
      </c>
      <c r="AA83" s="8">
        <v>159</v>
      </c>
      <c r="AE83" s="10">
        <v>7.9</v>
      </c>
      <c r="AF83" s="10">
        <v>71</v>
      </c>
      <c r="AI83" s="10">
        <v>0.79</v>
      </c>
      <c r="AJ83" s="10">
        <v>27</v>
      </c>
      <c r="AO83" s="10">
        <v>79</v>
      </c>
      <c r="AP83" s="10">
        <v>88</v>
      </c>
      <c r="AS83" s="10">
        <v>195</v>
      </c>
      <c r="AT83" s="10">
        <v>0.11</v>
      </c>
    </row>
    <row r="84" spans="8:46" x14ac:dyDescent="0.25">
      <c r="H84" s="3"/>
      <c r="K84" s="8">
        <v>73</v>
      </c>
      <c r="L84" s="8">
        <v>264</v>
      </c>
      <c r="U84" s="8">
        <v>98</v>
      </c>
      <c r="V84" s="8">
        <v>175</v>
      </c>
      <c r="Z84" s="8">
        <v>80</v>
      </c>
      <c r="AA84" s="8">
        <v>161</v>
      </c>
      <c r="AE84" s="10">
        <v>8</v>
      </c>
      <c r="AF84" s="10">
        <v>72</v>
      </c>
      <c r="AI84" s="10">
        <v>0.8</v>
      </c>
      <c r="AJ84" s="10">
        <v>26</v>
      </c>
      <c r="AO84" s="10">
        <v>80</v>
      </c>
      <c r="AP84" s="10">
        <v>89</v>
      </c>
      <c r="AS84" s="10">
        <v>196</v>
      </c>
      <c r="AT84" s="10">
        <v>0.111</v>
      </c>
    </row>
    <row r="85" spans="8:46" x14ac:dyDescent="0.25">
      <c r="H85" s="3"/>
      <c r="K85" s="8">
        <v>74</v>
      </c>
      <c r="L85" s="8">
        <v>254</v>
      </c>
      <c r="U85" s="8">
        <v>99</v>
      </c>
      <c r="V85" s="8">
        <v>179</v>
      </c>
      <c r="Z85" s="8">
        <v>81</v>
      </c>
      <c r="AA85" s="8">
        <v>162</v>
      </c>
      <c r="AE85" s="10">
        <v>8.1</v>
      </c>
      <c r="AF85" s="10">
        <v>73</v>
      </c>
      <c r="AI85" s="10">
        <v>0.81</v>
      </c>
      <c r="AJ85" s="10">
        <v>26</v>
      </c>
      <c r="AO85" s="10">
        <v>81</v>
      </c>
      <c r="AP85" s="10">
        <v>89</v>
      </c>
      <c r="AS85" s="10">
        <v>198</v>
      </c>
      <c r="AT85" s="10">
        <v>0.112</v>
      </c>
    </row>
    <row r="86" spans="8:46" x14ac:dyDescent="0.25">
      <c r="H86" s="3"/>
      <c r="K86" s="8">
        <v>75</v>
      </c>
      <c r="L86" s="8">
        <v>244</v>
      </c>
      <c r="U86" s="8">
        <v>100</v>
      </c>
      <c r="V86" s="8">
        <v>183</v>
      </c>
      <c r="Z86" s="8">
        <v>82</v>
      </c>
      <c r="AA86" s="8">
        <v>164</v>
      </c>
      <c r="AE86" s="10">
        <v>8.1999999999999993</v>
      </c>
      <c r="AF86" s="10">
        <v>75</v>
      </c>
      <c r="AI86" s="10">
        <v>0.82</v>
      </c>
      <c r="AJ86" s="10">
        <v>25</v>
      </c>
      <c r="AO86" s="10">
        <v>82</v>
      </c>
      <c r="AP86" s="10">
        <v>90</v>
      </c>
      <c r="AS86" s="10">
        <v>199</v>
      </c>
      <c r="AT86" s="10">
        <v>0.113</v>
      </c>
    </row>
    <row r="87" spans="8:46" x14ac:dyDescent="0.25">
      <c r="H87" s="3"/>
      <c r="K87" s="8">
        <v>76</v>
      </c>
      <c r="L87" s="8">
        <v>233</v>
      </c>
      <c r="U87" s="8">
        <v>101</v>
      </c>
      <c r="V87" s="8">
        <v>188</v>
      </c>
      <c r="Z87" s="8">
        <v>83</v>
      </c>
      <c r="AA87" s="8">
        <v>165</v>
      </c>
      <c r="AE87" s="10">
        <v>8.3000000000000007</v>
      </c>
      <c r="AF87" s="10">
        <v>76</v>
      </c>
      <c r="AI87" s="10">
        <v>0.83</v>
      </c>
      <c r="AJ87" s="10">
        <v>25</v>
      </c>
      <c r="AO87" s="10">
        <v>83</v>
      </c>
      <c r="AP87" s="10">
        <v>91</v>
      </c>
      <c r="AS87" s="10">
        <v>201</v>
      </c>
      <c r="AT87" s="10">
        <v>0.114</v>
      </c>
    </row>
    <row r="88" spans="8:46" x14ac:dyDescent="0.25">
      <c r="H88" s="3"/>
      <c r="K88" s="8">
        <v>77</v>
      </c>
      <c r="L88" s="8">
        <v>223</v>
      </c>
      <c r="U88" s="8">
        <v>102</v>
      </c>
      <c r="V88" s="8">
        <v>192</v>
      </c>
      <c r="Z88" s="8">
        <v>84</v>
      </c>
      <c r="AA88" s="8">
        <v>167</v>
      </c>
      <c r="AE88" s="10">
        <v>8.4</v>
      </c>
      <c r="AF88" s="10">
        <v>77</v>
      </c>
      <c r="AI88" s="10">
        <v>0.84</v>
      </c>
      <c r="AJ88" s="10">
        <v>24</v>
      </c>
      <c r="AO88" s="10">
        <v>84</v>
      </c>
      <c r="AP88" s="10">
        <v>91</v>
      </c>
      <c r="AS88" s="10">
        <v>202</v>
      </c>
      <c r="AT88" s="10">
        <v>0.115</v>
      </c>
    </row>
    <row r="89" spans="8:46" x14ac:dyDescent="0.25">
      <c r="H89" s="3"/>
      <c r="K89" s="8">
        <v>78</v>
      </c>
      <c r="L89" s="8">
        <v>213</v>
      </c>
      <c r="U89" s="8">
        <v>103</v>
      </c>
      <c r="V89" s="8">
        <v>196</v>
      </c>
      <c r="Z89" s="8">
        <v>85</v>
      </c>
      <c r="AA89" s="8">
        <v>168</v>
      </c>
      <c r="AE89" s="10">
        <v>8.5</v>
      </c>
      <c r="AF89" s="10">
        <v>78</v>
      </c>
      <c r="AI89" s="10">
        <v>0.85</v>
      </c>
      <c r="AJ89" s="10">
        <v>24</v>
      </c>
      <c r="AO89" s="10">
        <v>85</v>
      </c>
      <c r="AP89" s="10">
        <v>92</v>
      </c>
      <c r="AS89" s="10">
        <v>204</v>
      </c>
      <c r="AT89" s="10">
        <v>0.11600000000000001</v>
      </c>
    </row>
    <row r="90" spans="8:46" x14ac:dyDescent="0.25">
      <c r="H90" s="3"/>
      <c r="K90" s="8">
        <v>79</v>
      </c>
      <c r="L90" s="8">
        <v>203</v>
      </c>
      <c r="U90" s="8">
        <v>104</v>
      </c>
      <c r="V90" s="8">
        <v>200</v>
      </c>
      <c r="Z90" s="8">
        <v>86</v>
      </c>
      <c r="AA90" s="8">
        <v>170</v>
      </c>
      <c r="AE90" s="10">
        <v>8.6</v>
      </c>
      <c r="AF90" s="10">
        <v>80</v>
      </c>
      <c r="AI90" s="10">
        <v>0.86</v>
      </c>
      <c r="AJ90" s="10">
        <v>23</v>
      </c>
      <c r="AO90" s="10">
        <v>86</v>
      </c>
      <c r="AP90" s="10">
        <v>92</v>
      </c>
      <c r="AS90" s="10">
        <v>205</v>
      </c>
      <c r="AT90" s="10">
        <v>0.11700000000000001</v>
      </c>
    </row>
    <row r="91" spans="8:46" x14ac:dyDescent="0.25">
      <c r="H91" s="3"/>
      <c r="K91" s="8">
        <v>80</v>
      </c>
      <c r="L91" s="8">
        <v>192</v>
      </c>
      <c r="U91" s="8">
        <v>105</v>
      </c>
      <c r="V91" s="8">
        <v>204</v>
      </c>
      <c r="Z91" s="8">
        <v>87</v>
      </c>
      <c r="AA91" s="8">
        <v>172</v>
      </c>
      <c r="AE91" s="10">
        <v>8.6999999999999993</v>
      </c>
      <c r="AF91" s="10">
        <v>81</v>
      </c>
      <c r="AI91" s="10">
        <v>0.87</v>
      </c>
      <c r="AJ91" s="10">
        <v>23</v>
      </c>
      <c r="AO91" s="10">
        <v>87</v>
      </c>
      <c r="AP91" s="10">
        <v>93</v>
      </c>
      <c r="AS91" s="10">
        <v>206</v>
      </c>
      <c r="AT91" s="10">
        <v>0.11799999999999999</v>
      </c>
    </row>
    <row r="92" spans="8:46" x14ac:dyDescent="0.25">
      <c r="H92" s="3"/>
      <c r="K92" s="8">
        <v>81</v>
      </c>
      <c r="L92" s="8">
        <v>182</v>
      </c>
      <c r="U92" s="8">
        <v>106</v>
      </c>
      <c r="V92" s="8">
        <v>209</v>
      </c>
      <c r="Z92" s="8">
        <v>88</v>
      </c>
      <c r="AA92" s="8">
        <v>173</v>
      </c>
      <c r="AE92" s="10">
        <v>8.8000000000000007</v>
      </c>
      <c r="AF92" s="10">
        <v>82</v>
      </c>
      <c r="AI92" s="10">
        <v>0.88</v>
      </c>
      <c r="AJ92" s="10">
        <v>22</v>
      </c>
      <c r="AO92" s="10">
        <v>88</v>
      </c>
      <c r="AP92" s="10">
        <v>94</v>
      </c>
      <c r="AS92" s="10">
        <v>208</v>
      </c>
      <c r="AT92" s="10">
        <v>0.11899999999999999</v>
      </c>
    </row>
    <row r="93" spans="8:46" x14ac:dyDescent="0.25">
      <c r="H93" s="3"/>
      <c r="K93" s="8">
        <v>82</v>
      </c>
      <c r="L93" s="8">
        <v>172</v>
      </c>
      <c r="U93" s="8">
        <v>107</v>
      </c>
      <c r="V93" s="8">
        <v>213</v>
      </c>
      <c r="Z93" s="8">
        <v>89</v>
      </c>
      <c r="AA93" s="8">
        <v>175</v>
      </c>
      <c r="AE93" s="10">
        <v>8.9</v>
      </c>
      <c r="AF93" s="10">
        <v>83</v>
      </c>
      <c r="AI93" s="10">
        <v>0.89</v>
      </c>
      <c r="AJ93" s="10">
        <v>22</v>
      </c>
      <c r="AO93" s="10">
        <v>89</v>
      </c>
      <c r="AP93" s="10">
        <v>94</v>
      </c>
      <c r="AS93" s="10">
        <v>209</v>
      </c>
      <c r="AT93" s="10">
        <v>0.12</v>
      </c>
    </row>
    <row r="94" spans="8:46" x14ac:dyDescent="0.25">
      <c r="H94" s="3"/>
      <c r="K94" s="8">
        <v>83</v>
      </c>
      <c r="L94" s="8">
        <v>162</v>
      </c>
      <c r="U94" s="8">
        <v>108</v>
      </c>
      <c r="V94" s="8">
        <v>217</v>
      </c>
      <c r="Z94" s="8">
        <v>90</v>
      </c>
      <c r="AA94" s="8">
        <v>176</v>
      </c>
      <c r="AE94" s="10">
        <v>9</v>
      </c>
      <c r="AF94" s="10">
        <v>85</v>
      </c>
      <c r="AI94" s="10">
        <v>0.9</v>
      </c>
      <c r="AJ94" s="10">
        <v>21</v>
      </c>
      <c r="AO94" s="10">
        <v>90</v>
      </c>
      <c r="AP94" s="10">
        <v>95</v>
      </c>
      <c r="AS94" s="10">
        <v>211</v>
      </c>
      <c r="AT94" s="10">
        <v>0.121</v>
      </c>
    </row>
    <row r="95" spans="8:46" x14ac:dyDescent="0.25">
      <c r="H95" s="3"/>
      <c r="K95" s="8">
        <v>84</v>
      </c>
      <c r="L95" s="8">
        <v>151</v>
      </c>
      <c r="U95" s="8">
        <v>109</v>
      </c>
      <c r="V95" s="8">
        <v>221</v>
      </c>
      <c r="Z95" s="8">
        <v>91</v>
      </c>
      <c r="AA95" s="8">
        <v>178</v>
      </c>
      <c r="AE95" s="10">
        <v>9.1</v>
      </c>
      <c r="AF95" s="10">
        <v>86</v>
      </c>
      <c r="AI95" s="10">
        <v>0.91</v>
      </c>
      <c r="AJ95" s="10">
        <v>21</v>
      </c>
      <c r="AO95" s="10">
        <v>91</v>
      </c>
      <c r="AP95" s="10">
        <v>95</v>
      </c>
      <c r="AS95" s="10">
        <v>212</v>
      </c>
      <c r="AT95" s="10">
        <v>0.122</v>
      </c>
    </row>
    <row r="96" spans="8:46" x14ac:dyDescent="0.25">
      <c r="H96" s="3"/>
      <c r="K96" s="8">
        <v>85</v>
      </c>
      <c r="L96" s="8">
        <v>141</v>
      </c>
      <c r="U96" s="8">
        <v>110</v>
      </c>
      <c r="V96" s="8">
        <v>226</v>
      </c>
      <c r="Z96" s="8">
        <v>92</v>
      </c>
      <c r="AA96" s="8">
        <v>179</v>
      </c>
      <c r="AE96" s="10">
        <v>9.1999999999999993</v>
      </c>
      <c r="AF96" s="10">
        <v>87</v>
      </c>
      <c r="AI96" s="10">
        <v>0.92</v>
      </c>
      <c r="AJ96" s="10">
        <v>21</v>
      </c>
      <c r="AO96" s="10">
        <v>92</v>
      </c>
      <c r="AP96" s="10">
        <v>96</v>
      </c>
      <c r="AS96" s="10">
        <v>213</v>
      </c>
      <c r="AT96" s="10">
        <v>0.123</v>
      </c>
    </row>
    <row r="97" spans="8:47" x14ac:dyDescent="0.25">
      <c r="H97" s="3"/>
      <c r="K97" s="8">
        <v>86</v>
      </c>
      <c r="L97" s="8">
        <v>131</v>
      </c>
      <c r="Z97" s="8">
        <v>93</v>
      </c>
      <c r="AA97" s="8">
        <v>181</v>
      </c>
      <c r="AE97" s="10">
        <v>9.3000000000000007</v>
      </c>
      <c r="AF97" s="10">
        <v>88</v>
      </c>
      <c r="AI97" s="10">
        <v>0.93</v>
      </c>
      <c r="AJ97" s="10">
        <v>20</v>
      </c>
      <c r="AO97" s="10">
        <v>93</v>
      </c>
      <c r="AP97" s="10">
        <v>96</v>
      </c>
      <c r="AS97" s="10">
        <v>215</v>
      </c>
      <c r="AT97" s="10">
        <v>0.124</v>
      </c>
    </row>
    <row r="98" spans="8:47" x14ac:dyDescent="0.25">
      <c r="H98" s="3"/>
      <c r="K98" s="8">
        <v>87</v>
      </c>
      <c r="L98" s="8">
        <v>120</v>
      </c>
      <c r="Z98" s="8">
        <v>94</v>
      </c>
      <c r="AA98" s="8">
        <v>182</v>
      </c>
      <c r="AE98" s="10">
        <v>9.4</v>
      </c>
      <c r="AF98" s="10">
        <v>89</v>
      </c>
      <c r="AI98" s="10">
        <v>0.94</v>
      </c>
      <c r="AJ98" s="10">
        <v>20</v>
      </c>
      <c r="AO98" s="10">
        <v>94</v>
      </c>
      <c r="AP98" s="10">
        <v>97</v>
      </c>
      <c r="AS98" s="10">
        <v>216</v>
      </c>
      <c r="AT98" s="10">
        <v>0.125</v>
      </c>
    </row>
    <row r="99" spans="8:47" x14ac:dyDescent="0.25">
      <c r="H99" s="3"/>
      <c r="K99" s="8">
        <v>88</v>
      </c>
      <c r="L99" s="8">
        <v>110</v>
      </c>
      <c r="Z99" s="8">
        <v>95</v>
      </c>
      <c r="AA99" s="8">
        <v>184</v>
      </c>
      <c r="AE99" s="10">
        <v>9.5</v>
      </c>
      <c r="AF99" s="10">
        <v>90</v>
      </c>
      <c r="AI99" s="10">
        <v>0.95</v>
      </c>
      <c r="AJ99" s="10">
        <v>19</v>
      </c>
      <c r="AO99" s="10">
        <v>95</v>
      </c>
      <c r="AP99" s="10">
        <v>97</v>
      </c>
      <c r="AS99" s="10">
        <v>217</v>
      </c>
      <c r="AT99" s="10">
        <v>0.126</v>
      </c>
    </row>
    <row r="100" spans="8:47" x14ac:dyDescent="0.25">
      <c r="H100" s="3"/>
      <c r="K100" s="8">
        <v>89</v>
      </c>
      <c r="L100" s="8">
        <v>98</v>
      </c>
      <c r="Z100" s="8">
        <v>96</v>
      </c>
      <c r="AA100" s="8">
        <v>185</v>
      </c>
      <c r="AE100" s="10">
        <v>9.6</v>
      </c>
      <c r="AF100" s="10">
        <v>91</v>
      </c>
      <c r="AI100" s="10">
        <v>0.96</v>
      </c>
      <c r="AJ100" s="10">
        <v>19</v>
      </c>
      <c r="AO100" s="10">
        <v>96</v>
      </c>
      <c r="AP100" s="10">
        <v>98</v>
      </c>
      <c r="AS100" s="10">
        <v>219</v>
      </c>
      <c r="AT100" s="10">
        <v>0.127</v>
      </c>
    </row>
    <row r="101" spans="8:47" x14ac:dyDescent="0.25">
      <c r="H101" s="3"/>
      <c r="K101" s="8">
        <v>90</v>
      </c>
      <c r="L101" s="8">
        <v>87</v>
      </c>
      <c r="Z101" s="8">
        <v>97</v>
      </c>
      <c r="AA101" s="8">
        <v>187</v>
      </c>
      <c r="AE101" s="10">
        <v>9.6999999999999993</v>
      </c>
      <c r="AF101" s="10">
        <v>92</v>
      </c>
      <c r="AI101" s="10">
        <v>0.97</v>
      </c>
      <c r="AJ101" s="10">
        <v>19</v>
      </c>
      <c r="AO101" s="10">
        <v>97</v>
      </c>
      <c r="AP101" s="10">
        <v>99</v>
      </c>
      <c r="AS101" s="10">
        <v>220</v>
      </c>
      <c r="AT101" s="10">
        <v>0.128</v>
      </c>
    </row>
    <row r="102" spans="8:47" x14ac:dyDescent="0.25">
      <c r="H102" s="3"/>
      <c r="K102" s="8">
        <v>91</v>
      </c>
      <c r="L102" s="8">
        <v>75</v>
      </c>
      <c r="Z102" s="8">
        <v>98</v>
      </c>
      <c r="AA102" s="8">
        <v>188</v>
      </c>
      <c r="AE102" s="10">
        <v>9.8000000000000007</v>
      </c>
      <c r="AF102" s="10">
        <v>94</v>
      </c>
      <c r="AI102" s="10">
        <v>0.98</v>
      </c>
      <c r="AJ102" s="10">
        <v>18</v>
      </c>
      <c r="AO102" s="10">
        <v>98</v>
      </c>
      <c r="AP102" s="10">
        <v>99</v>
      </c>
      <c r="AS102" s="10">
        <v>221</v>
      </c>
      <c r="AT102" s="10">
        <v>0.129</v>
      </c>
    </row>
    <row r="103" spans="8:47" x14ac:dyDescent="0.25">
      <c r="H103" s="3"/>
      <c r="K103" s="8">
        <v>92</v>
      </c>
      <c r="L103" s="8">
        <v>62</v>
      </c>
      <c r="Z103" s="8">
        <v>99</v>
      </c>
      <c r="AA103" s="8">
        <v>190</v>
      </c>
      <c r="AE103" s="10">
        <v>9.9</v>
      </c>
      <c r="AF103" s="10">
        <v>95</v>
      </c>
      <c r="AI103" s="10">
        <v>0.99</v>
      </c>
      <c r="AJ103" s="10">
        <v>18</v>
      </c>
      <c r="AO103" s="10">
        <v>99</v>
      </c>
      <c r="AP103" s="10">
        <v>100</v>
      </c>
      <c r="AS103" s="10">
        <v>222</v>
      </c>
      <c r="AT103" s="10">
        <v>0.13</v>
      </c>
    </row>
    <row r="104" spans="8:47" x14ac:dyDescent="0.25">
      <c r="H104" s="3"/>
      <c r="K104" s="8">
        <v>93</v>
      </c>
      <c r="L104" s="8">
        <v>49</v>
      </c>
      <c r="Z104" s="8">
        <v>100</v>
      </c>
      <c r="AA104" s="8">
        <v>191</v>
      </c>
      <c r="AE104" s="10">
        <v>10</v>
      </c>
      <c r="AF104" s="10">
        <v>96</v>
      </c>
      <c r="AH104" s="8" t="str">
        <f>IF(C66=AI104,AJ104,IF(C66=AI105,AJ105,IF(C66=AI106,AJ106,IF(C66=AI107,AJ107,IF(C66=AI108,AJ108,IF(C66=AI109,AJ109,IF(C66=AI110,AJ110,IF(C66=AI111,AJ111,IF(C66=AI112,AJ112,IF(C66=AI113,AJ113,IF(C66=AI114,AJ114,IF(C66=AI115,AJ115,IF(C66=AI116,AJ116,IF(C66=AI117,AJ117,IF(C66=AI118,AJ118,IF(C66=AI119,AJ119,IF(C66=AI120,AJ120,IF(C66=AI121,AJ121,IF(C66=AI122,AJ122,IF(C66=AI123,AJ123,IF(C66=AI124,AJ124,IF(C66=AI125,AJ125,IF(C66=AI126,AJ126,IF(C66=AI127,AJ127,IF(C66=AI128,AJ128,IF(C66=AI129,AJ129,IF(C66=AI130,AJ130,IF(C66=AI131,AJ131,IF(C66=AI132,AJ132,IF(C66=AI133,AJ133,IF(C66=AI134,AJ134,IF(C66=AI135,AJ135,IF(C66=AI136,AJ136,IF(C66=AI137,AJ137,IF(C66=AI138,AJ138,IF(C66=AI139,AJ139,IF(C66=AI140,AJ140,IF(C66=AI141,AJ141,IF(C66=AI142,AJ142,IF(C66=AI143,AJ143,IF(C66=AI144,AJ144,IF(C66=AI145,AJ145,IF(C66=AI146,AJ146,IF(C66=AI147,AJ147,IF(C66=AI148,AJ148,IF(C66=AI149,AJ149,IF(C66=AI150,AJ150,IF(C66=AI151,AJ151,IF(C66=AI152,AJ152,IF(C66=AI153,AJ153,IF(C66&gt;1.49,AH154,"")))))))))))))))))))))))))))))))))))))))))))))))))))</f>
        <v/>
      </c>
      <c r="AI104" s="10">
        <v>1</v>
      </c>
      <c r="AJ104" s="10">
        <v>17</v>
      </c>
      <c r="AN104" s="8" t="str">
        <f>IF(C63=AO104,AP104,IF(C63=AO105,AP105,IF(C63=AO106,AP106,IF(C63=AO107,AP107,IF(C63=AO108,AP108,IF(C63=AO109,AP109,IF(C63=AO110,AP110,IF(C63=AO111,AP111,IF(C63=AO112,AP112,IF(C63=AO113,AP113,IF(C63=AO114,AP114,IF(C63=AO115,AP115,IF(C63=AO116,AP116,IF(C63=AO117,AP117,IF(C63=AO118,AP118,IF(C63=AO119,AP119,IF(C63=AO120,AP120,IF(C63=AO121,AP121,IF(C63=AO122,AP122,IF(C63=AO123,AP123,IF(C63=AO124,AP124,IF(C63=AO125,AP125,IF(C63=AO126,AP126,IF(C63=AO127,AP127,IF(C63=AO128,AP128,IF(C63=AO129,AP129,IF(C63=AO130,AP130,IF(C63=AO131,AP131,IF(C63=AO132,AP132,IF(C63=AO133,AP133,IF(C63=AO134,AP134,IF(C63=AO135,AP135,IF(C63=AO136,AP136,IF(C63=AO137,AP137,IF(C63=AO138,AP138,IF(C63=AO139,AP139,IF(C63=AO140,AP140,IF(C63=AO141,AP141,IF(C63=AO142,AP142,IF(C63=AO143,AP143,IF(C63=AO144,AP144,IF(C63=AO145,AP145,IF(C63=AO146,AP146,IF(C63=AO147,AP147,IF(C63=AO148,AP148,IF(C63=AO149,AP149,IF(C63=AO150,AP150,IF(C63=AO151,AP151,IF(C63=AO152,AP152,IF(C63=AO153,AP153,IF(C63&gt;149,AN154,"")))))))))))))))))))))))))))))))))))))))))))))))))))</f>
        <v/>
      </c>
      <c r="AO104" s="10">
        <v>100</v>
      </c>
      <c r="AP104" s="10">
        <v>100</v>
      </c>
      <c r="AS104" s="10">
        <v>224</v>
      </c>
      <c r="AT104" s="10">
        <v>0.13100000000000001</v>
      </c>
    </row>
    <row r="105" spans="8:47" x14ac:dyDescent="0.25">
      <c r="H105" s="3"/>
      <c r="K105" s="8">
        <v>94</v>
      </c>
      <c r="L105" s="8">
        <v>35</v>
      </c>
      <c r="Z105" s="8">
        <v>101</v>
      </c>
      <c r="AA105" s="8">
        <v>193</v>
      </c>
      <c r="AE105" s="10">
        <v>11</v>
      </c>
      <c r="AF105" s="10">
        <v>106</v>
      </c>
      <c r="AI105" s="10">
        <v>1.01</v>
      </c>
      <c r="AJ105" s="10">
        <v>17</v>
      </c>
      <c r="AO105" s="10">
        <v>101</v>
      </c>
      <c r="AP105" s="10">
        <v>101</v>
      </c>
      <c r="AS105" s="10">
        <v>225</v>
      </c>
      <c r="AT105" s="10">
        <v>0.13200000000000001</v>
      </c>
    </row>
    <row r="106" spans="8:47" x14ac:dyDescent="0.25">
      <c r="K106" s="8">
        <v>95</v>
      </c>
      <c r="L106" s="8">
        <v>21</v>
      </c>
      <c r="Z106" s="8">
        <v>102</v>
      </c>
      <c r="AA106" s="8">
        <v>194</v>
      </c>
      <c r="AE106" s="10">
        <v>12</v>
      </c>
      <c r="AF106" s="10">
        <v>114</v>
      </c>
      <c r="AI106" s="10">
        <v>1.02</v>
      </c>
      <c r="AJ106" s="10">
        <v>17</v>
      </c>
      <c r="AO106" s="10">
        <v>102</v>
      </c>
      <c r="AP106" s="10">
        <v>101</v>
      </c>
      <c r="AS106" s="10">
        <v>226</v>
      </c>
      <c r="AT106" s="10">
        <v>0.13300000000000001</v>
      </c>
    </row>
    <row r="107" spans="8:47" x14ac:dyDescent="0.25">
      <c r="K107" s="8">
        <v>96</v>
      </c>
      <c r="L107" s="8">
        <v>9</v>
      </c>
      <c r="Z107" s="8">
        <v>103</v>
      </c>
      <c r="AA107" s="8">
        <v>196</v>
      </c>
      <c r="AE107" s="10">
        <v>13</v>
      </c>
      <c r="AF107" s="10">
        <v>122</v>
      </c>
      <c r="AI107" s="10">
        <v>1.03</v>
      </c>
      <c r="AJ107" s="10">
        <v>16</v>
      </c>
      <c r="AO107" s="10">
        <v>103</v>
      </c>
      <c r="AP107" s="10">
        <v>101</v>
      </c>
      <c r="AS107" s="10">
        <v>228</v>
      </c>
      <c r="AT107" s="10">
        <v>0.13400000000000001</v>
      </c>
    </row>
    <row r="108" spans="8:47" x14ac:dyDescent="0.25">
      <c r="K108" s="8">
        <v>97</v>
      </c>
      <c r="L108" s="8">
        <v>2</v>
      </c>
      <c r="Z108" s="8">
        <v>104</v>
      </c>
      <c r="AA108" s="8">
        <v>197</v>
      </c>
      <c r="AE108" s="10">
        <v>14</v>
      </c>
      <c r="AF108" s="10">
        <v>128</v>
      </c>
      <c r="AI108" s="10">
        <v>1.04</v>
      </c>
      <c r="AJ108" s="10">
        <v>16</v>
      </c>
      <c r="AO108" s="10">
        <v>104</v>
      </c>
      <c r="AP108" s="10">
        <v>102</v>
      </c>
      <c r="AS108" s="10">
        <v>229</v>
      </c>
      <c r="AT108" s="10">
        <v>0.13500000000000001</v>
      </c>
    </row>
    <row r="109" spans="8:47" x14ac:dyDescent="0.25">
      <c r="K109" s="8">
        <v>98</v>
      </c>
      <c r="L109" s="8">
        <v>0</v>
      </c>
      <c r="Z109" s="8">
        <v>105</v>
      </c>
      <c r="AA109" s="8">
        <v>199</v>
      </c>
      <c r="AE109" s="10">
        <v>15</v>
      </c>
      <c r="AF109" s="10">
        <v>133</v>
      </c>
      <c r="AI109" s="10">
        <v>1.05</v>
      </c>
      <c r="AJ109" s="10">
        <v>16</v>
      </c>
      <c r="AO109" s="10">
        <v>105</v>
      </c>
      <c r="AP109" s="10">
        <v>102</v>
      </c>
      <c r="AS109" s="10">
        <v>230</v>
      </c>
      <c r="AT109" s="10">
        <v>0.13600000000000001</v>
      </c>
      <c r="AU109" s="8" t="str">
        <f>IF(AND(F77&gt;228,F77&lt;231),AT109,IF(AND(F77&gt;230,F77&lt;232),AT110,IF(AND(F77&gt;231,F77&lt;234),AT111,IF(AND(F77&gt;233,F77&lt;235),AT112,IF(AND(F77&gt;234,F77&lt;236),AT113,IF(AND(F77&gt;235,F77&lt;237),AT114,IF(AND(F77&gt;236,F77&lt;238),AT115,IF(AND(F77&gt;237,F77&lt;240),AT116,IF(AND(F77&gt;239,F77&lt;241),AT117,IF(AND(F77&gt;240,F77&lt;242),AT118,IF(AND(F77&gt;241,F77&lt;243),AT119,IF(AND(F77&gt;242,F77&lt;244),AT120,IF(AND(F77&gt;243,F77&lt;245),AT121,IF(AND(F77&gt;244,F77&lt;247),AT122,IF(AND(F77&gt;246,F77&lt;248),AT123,IF(AND(F77&gt;247,F77&lt;249),AT124,IF(AND(F77&gt;248,F77&lt;250),AT125,IF(AND(F77&gt;249,F77&lt;251),AT126,IF(AND(F77&gt;250,F77&lt;252),AT127,IF(AND(F77&gt;251,F77&lt;253),AT128,IF(AND(F77&gt;252,F77&lt;254),AT129,IF(AND(F77&gt;253,F77&lt;256),AT130,IF(AND(F77&gt;255,F77&lt;257),AT131,IF(AND(F77&gt;256,F77&lt;258),AT132,IF(AND(F77&gt;257,F77&lt;259),AT133,IF(AND(F77&gt;258,F77&lt;260),AT134,IF(AND(F77&gt;259,F77&lt;261),AT135,IF(AND(F77&gt;260,F77&lt;262),AT136,IF(AND(F77&gt;261,F77&lt;263),AT137,IF(AND(F77&gt;262,F77&lt;264),AT138,IF(AND(F77&gt;263,F77&lt;265),AT139,IF(AND(F77&gt;264,F77&lt;266),AT140,IF(AND(F77&gt;265,F77&lt;267),AT141,IF(AND(F77&gt;266,F77&lt;268),AT142,IF(AND(F77&gt;267,F77&lt;269),AT143,IF(AND(F77&gt;268,F77&lt;270),AT144,IF(F77&gt;269,AU145,"")))))))))))))))))))))))))))))))))))))</f>
        <v/>
      </c>
    </row>
    <row r="110" spans="8:47" x14ac:dyDescent="0.25">
      <c r="K110" s="8">
        <v>99</v>
      </c>
      <c r="L110" s="8">
        <v>1</v>
      </c>
      <c r="Z110" s="8">
        <v>106</v>
      </c>
      <c r="AA110" s="8">
        <v>200</v>
      </c>
      <c r="AE110" s="10">
        <v>16</v>
      </c>
      <c r="AF110" s="10">
        <v>138</v>
      </c>
      <c r="AI110" s="10">
        <v>1.06</v>
      </c>
      <c r="AJ110" s="10">
        <v>15</v>
      </c>
      <c r="AO110" s="10">
        <v>106</v>
      </c>
      <c r="AP110" s="10">
        <v>103</v>
      </c>
      <c r="AS110" s="10">
        <v>231</v>
      </c>
      <c r="AT110" s="10">
        <v>0.13700000000000001</v>
      </c>
    </row>
    <row r="111" spans="8:47" x14ac:dyDescent="0.25">
      <c r="K111" s="8">
        <v>100</v>
      </c>
      <c r="L111" s="8">
        <v>3</v>
      </c>
      <c r="Z111" s="8">
        <v>107</v>
      </c>
      <c r="AA111" s="8">
        <v>202</v>
      </c>
      <c r="AE111" s="10">
        <v>17</v>
      </c>
      <c r="AF111" s="10">
        <v>142</v>
      </c>
      <c r="AI111" s="10">
        <v>1.07</v>
      </c>
      <c r="AJ111" s="10">
        <v>15</v>
      </c>
      <c r="AO111" s="10">
        <v>107</v>
      </c>
      <c r="AP111" s="10">
        <v>103</v>
      </c>
      <c r="AS111" s="10">
        <v>232</v>
      </c>
      <c r="AT111" s="10">
        <v>0.13800000000000001</v>
      </c>
    </row>
    <row r="112" spans="8:47" x14ac:dyDescent="0.25">
      <c r="Z112" s="8">
        <v>108</v>
      </c>
      <c r="AA112" s="8">
        <v>204</v>
      </c>
      <c r="AE112" s="10">
        <v>18</v>
      </c>
      <c r="AF112" s="10">
        <v>145</v>
      </c>
      <c r="AI112" s="10">
        <v>1.08</v>
      </c>
      <c r="AJ112" s="10">
        <v>15</v>
      </c>
      <c r="AO112" s="10">
        <v>108</v>
      </c>
      <c r="AP112" s="10">
        <v>104</v>
      </c>
      <c r="AS112" s="10">
        <v>234</v>
      </c>
      <c r="AT112" s="10">
        <v>0.13900000000000001</v>
      </c>
    </row>
    <row r="113" spans="26:46" x14ac:dyDescent="0.25">
      <c r="Z113" s="8">
        <v>109</v>
      </c>
      <c r="AA113" s="8">
        <v>205</v>
      </c>
      <c r="AE113" s="10">
        <v>19</v>
      </c>
      <c r="AF113" s="10">
        <v>147</v>
      </c>
      <c r="AI113" s="10">
        <v>1.0900000000000001</v>
      </c>
      <c r="AJ113" s="10">
        <v>14</v>
      </c>
      <c r="AO113" s="10">
        <v>109</v>
      </c>
      <c r="AP113" s="10">
        <v>104</v>
      </c>
      <c r="AS113" s="10">
        <v>235</v>
      </c>
      <c r="AT113" s="10">
        <v>0.14000000000000001</v>
      </c>
    </row>
    <row r="114" spans="26:46" x14ac:dyDescent="0.25">
      <c r="Z114" s="8">
        <v>110</v>
      </c>
      <c r="AA114" s="8">
        <v>207</v>
      </c>
      <c r="AE114" s="10">
        <v>20</v>
      </c>
      <c r="AF114" s="10">
        <v>149</v>
      </c>
      <c r="AI114" s="10">
        <v>1.1000000000000001</v>
      </c>
      <c r="AJ114" s="10">
        <v>14</v>
      </c>
      <c r="AO114" s="10">
        <v>110</v>
      </c>
      <c r="AP114" s="10">
        <v>105</v>
      </c>
      <c r="AS114" s="10">
        <v>236</v>
      </c>
      <c r="AT114" s="10">
        <v>0.14099999999999999</v>
      </c>
    </row>
    <row r="115" spans="26:46" x14ac:dyDescent="0.25">
      <c r="Z115" s="8">
        <v>111</v>
      </c>
      <c r="AA115" s="8">
        <v>208</v>
      </c>
      <c r="AE115" s="10">
        <v>21</v>
      </c>
      <c r="AF115" s="10">
        <v>150</v>
      </c>
      <c r="AI115" s="10">
        <v>1.1100000000000001</v>
      </c>
      <c r="AJ115" s="10">
        <v>14</v>
      </c>
      <c r="AO115" s="10">
        <v>111</v>
      </c>
      <c r="AP115" s="10">
        <v>105</v>
      </c>
      <c r="AS115" s="10">
        <v>237</v>
      </c>
      <c r="AT115" s="10">
        <v>0.14199999999999999</v>
      </c>
    </row>
    <row r="116" spans="26:46" x14ac:dyDescent="0.25">
      <c r="Z116" s="8">
        <v>112</v>
      </c>
      <c r="AA116" s="8">
        <v>210</v>
      </c>
      <c r="AE116" s="10">
        <v>22</v>
      </c>
      <c r="AF116" s="10">
        <v>151</v>
      </c>
      <c r="AI116" s="10">
        <v>1.1200000000000001</v>
      </c>
      <c r="AJ116" s="10">
        <v>13</v>
      </c>
      <c r="AO116" s="10">
        <v>112</v>
      </c>
      <c r="AP116" s="10">
        <v>106</v>
      </c>
      <c r="AS116" s="10">
        <v>238</v>
      </c>
      <c r="AT116" s="10">
        <v>0.14299999999999999</v>
      </c>
    </row>
    <row r="117" spans="26:46" x14ac:dyDescent="0.25">
      <c r="Z117" s="8">
        <v>113</v>
      </c>
      <c r="AA117" s="8">
        <v>211</v>
      </c>
      <c r="AE117" s="10">
        <v>23</v>
      </c>
      <c r="AF117" s="10">
        <v>152</v>
      </c>
      <c r="AI117" s="10">
        <v>1.1299999999999999</v>
      </c>
      <c r="AJ117" s="10">
        <v>13</v>
      </c>
      <c r="AO117" s="10">
        <v>113</v>
      </c>
      <c r="AP117" s="10">
        <v>106</v>
      </c>
      <c r="AS117" s="10">
        <v>240</v>
      </c>
      <c r="AT117" s="10">
        <v>0.14399999999999999</v>
      </c>
    </row>
    <row r="118" spans="26:46" x14ac:dyDescent="0.25">
      <c r="Z118" s="8">
        <v>114</v>
      </c>
      <c r="AA118" s="8">
        <v>213</v>
      </c>
      <c r="AE118" s="10">
        <v>24</v>
      </c>
      <c r="AF118" s="10">
        <v>152</v>
      </c>
      <c r="AI118" s="10">
        <v>1.1399999999999999</v>
      </c>
      <c r="AJ118" s="10">
        <v>13</v>
      </c>
      <c r="AO118" s="10">
        <v>114</v>
      </c>
      <c r="AP118" s="10">
        <v>107</v>
      </c>
      <c r="AS118" s="10">
        <v>241</v>
      </c>
      <c r="AT118" s="10">
        <v>0.14499999999999999</v>
      </c>
    </row>
    <row r="119" spans="26:46" x14ac:dyDescent="0.25">
      <c r="Z119" s="8">
        <v>115</v>
      </c>
      <c r="AA119" s="8">
        <v>214</v>
      </c>
      <c r="AE119" s="10">
        <v>25</v>
      </c>
      <c r="AF119" s="10">
        <v>152</v>
      </c>
      <c r="AI119" s="10">
        <v>1.1499999999999999</v>
      </c>
      <c r="AJ119" s="10">
        <v>12</v>
      </c>
      <c r="AO119" s="10">
        <v>115</v>
      </c>
      <c r="AP119" s="10">
        <v>107</v>
      </c>
      <c r="AS119" s="10">
        <v>242</v>
      </c>
      <c r="AT119" s="10">
        <v>0.14599999999999999</v>
      </c>
    </row>
    <row r="120" spans="26:46" x14ac:dyDescent="0.25">
      <c r="Z120" s="8">
        <v>116</v>
      </c>
      <c r="AA120" s="8">
        <v>216</v>
      </c>
      <c r="AE120" s="10">
        <v>26</v>
      </c>
      <c r="AF120" s="10">
        <v>152</v>
      </c>
      <c r="AI120" s="10">
        <v>1.1599999999999999</v>
      </c>
      <c r="AJ120" s="10">
        <v>12</v>
      </c>
      <c r="AO120" s="10">
        <v>116</v>
      </c>
      <c r="AP120" s="10">
        <v>107</v>
      </c>
      <c r="AS120" s="10">
        <v>243</v>
      </c>
      <c r="AT120" s="10">
        <v>0.14699999999999999</v>
      </c>
    </row>
    <row r="121" spans="26:46" x14ac:dyDescent="0.25">
      <c r="Z121" s="8">
        <v>117</v>
      </c>
      <c r="AA121" s="8">
        <v>217</v>
      </c>
      <c r="AE121" s="10">
        <v>27</v>
      </c>
      <c r="AF121" s="10">
        <v>153</v>
      </c>
      <c r="AI121" s="10">
        <v>1.17</v>
      </c>
      <c r="AJ121" s="10">
        <v>12</v>
      </c>
      <c r="AO121" s="10">
        <v>117</v>
      </c>
      <c r="AP121" s="10">
        <v>108</v>
      </c>
      <c r="AS121" s="10">
        <v>244</v>
      </c>
      <c r="AT121" s="10">
        <v>0.14799999999999999</v>
      </c>
    </row>
    <row r="122" spans="26:46" x14ac:dyDescent="0.25">
      <c r="Z122" s="8">
        <v>118</v>
      </c>
      <c r="AA122" s="8">
        <v>219</v>
      </c>
      <c r="AE122" s="10">
        <v>28</v>
      </c>
      <c r="AF122" s="10">
        <v>153</v>
      </c>
      <c r="AI122" s="10">
        <v>1.18</v>
      </c>
      <c r="AJ122" s="10">
        <v>11</v>
      </c>
      <c r="AO122" s="10">
        <v>118</v>
      </c>
      <c r="AP122" s="10">
        <v>108</v>
      </c>
      <c r="AS122" s="10">
        <v>245</v>
      </c>
      <c r="AT122" s="10">
        <v>0.14899999999999999</v>
      </c>
    </row>
    <row r="123" spans="26:46" x14ac:dyDescent="0.25">
      <c r="Z123" s="8">
        <v>119</v>
      </c>
      <c r="AA123" s="8">
        <v>220</v>
      </c>
      <c r="AE123" s="10">
        <v>29</v>
      </c>
      <c r="AF123" s="10">
        <v>153</v>
      </c>
      <c r="AI123" s="10">
        <v>1.19</v>
      </c>
      <c r="AJ123" s="10">
        <v>11</v>
      </c>
      <c r="AO123" s="10">
        <v>119</v>
      </c>
      <c r="AP123" s="10">
        <v>109</v>
      </c>
      <c r="AS123" s="10">
        <v>247</v>
      </c>
      <c r="AT123" s="10">
        <v>0.15</v>
      </c>
    </row>
    <row r="124" spans="26:46" x14ac:dyDescent="0.25">
      <c r="Z124" s="8">
        <v>120</v>
      </c>
      <c r="AA124" s="8">
        <v>222</v>
      </c>
      <c r="AE124" s="10">
        <v>30</v>
      </c>
      <c r="AF124" s="10">
        <v>153</v>
      </c>
      <c r="AI124" s="10">
        <v>1.2</v>
      </c>
      <c r="AJ124" s="10">
        <v>11</v>
      </c>
      <c r="AO124" s="10">
        <v>120</v>
      </c>
      <c r="AP124" s="10">
        <v>109</v>
      </c>
      <c r="AS124" s="10">
        <v>248</v>
      </c>
      <c r="AT124" s="10">
        <v>0.151</v>
      </c>
    </row>
    <row r="125" spans="26:46" x14ac:dyDescent="0.25">
      <c r="Z125" s="8">
        <v>121</v>
      </c>
      <c r="AA125" s="8">
        <v>223</v>
      </c>
      <c r="AE125" s="10">
        <v>31</v>
      </c>
      <c r="AF125" s="10">
        <v>154</v>
      </c>
      <c r="AI125" s="10">
        <v>1.21</v>
      </c>
      <c r="AJ125" s="10">
        <v>11</v>
      </c>
      <c r="AO125" s="10">
        <v>121</v>
      </c>
      <c r="AP125" s="10">
        <v>110</v>
      </c>
      <c r="AS125" s="10">
        <v>249</v>
      </c>
      <c r="AT125" s="10">
        <v>0.152</v>
      </c>
    </row>
    <row r="126" spans="26:46" x14ac:dyDescent="0.25">
      <c r="Z126" s="8">
        <v>122</v>
      </c>
      <c r="AA126" s="8">
        <v>225</v>
      </c>
      <c r="AE126" s="10">
        <v>32</v>
      </c>
      <c r="AF126" s="10">
        <v>154</v>
      </c>
      <c r="AI126" s="10">
        <v>1.22</v>
      </c>
      <c r="AJ126" s="10">
        <v>10</v>
      </c>
      <c r="AO126" s="10">
        <v>122</v>
      </c>
      <c r="AP126" s="10">
        <v>110</v>
      </c>
      <c r="AS126" s="10">
        <v>250</v>
      </c>
      <c r="AT126" s="10">
        <v>0.153</v>
      </c>
    </row>
    <row r="127" spans="26:46" x14ac:dyDescent="0.25">
      <c r="Z127" s="8">
        <v>123</v>
      </c>
      <c r="AA127" s="8">
        <v>226</v>
      </c>
      <c r="AE127" s="10">
        <v>33</v>
      </c>
      <c r="AF127" s="10">
        <v>154</v>
      </c>
      <c r="AI127" s="10">
        <v>1.23</v>
      </c>
      <c r="AJ127" s="10">
        <v>10</v>
      </c>
      <c r="AO127" s="10">
        <v>123</v>
      </c>
      <c r="AP127" s="10">
        <v>110</v>
      </c>
      <c r="AS127" s="10">
        <v>251</v>
      </c>
      <c r="AT127" s="10">
        <v>0.154</v>
      </c>
    </row>
    <row r="128" spans="26:46" x14ac:dyDescent="0.25">
      <c r="Z128" s="8">
        <v>124</v>
      </c>
      <c r="AA128" s="8">
        <v>228</v>
      </c>
      <c r="AE128" s="10">
        <v>34</v>
      </c>
      <c r="AF128" s="10">
        <v>154</v>
      </c>
      <c r="AI128" s="10">
        <v>1.24</v>
      </c>
      <c r="AJ128" s="10">
        <v>10</v>
      </c>
      <c r="AO128" s="10">
        <v>124</v>
      </c>
      <c r="AP128" s="10">
        <v>111</v>
      </c>
      <c r="AS128" s="10">
        <v>252</v>
      </c>
      <c r="AT128" s="10">
        <v>0.155</v>
      </c>
    </row>
    <row r="129" spans="26:46" x14ac:dyDescent="0.25">
      <c r="Z129" s="8">
        <v>125</v>
      </c>
      <c r="AA129" s="8">
        <v>229</v>
      </c>
      <c r="AE129" s="10">
        <v>35</v>
      </c>
      <c r="AF129" s="10">
        <v>154</v>
      </c>
      <c r="AI129" s="10">
        <v>1.25</v>
      </c>
      <c r="AJ129" s="10">
        <v>9</v>
      </c>
      <c r="AO129" s="10">
        <v>125</v>
      </c>
      <c r="AP129" s="10">
        <v>111</v>
      </c>
      <c r="AS129" s="10">
        <v>253</v>
      </c>
      <c r="AT129" s="10">
        <v>0.156</v>
      </c>
    </row>
    <row r="130" spans="26:46" x14ac:dyDescent="0.25">
      <c r="Z130" s="8">
        <v>126</v>
      </c>
      <c r="AA130" s="8">
        <v>231</v>
      </c>
      <c r="AE130" s="10">
        <v>36</v>
      </c>
      <c r="AF130" s="10">
        <v>155</v>
      </c>
      <c r="AI130" s="10">
        <v>1.26</v>
      </c>
      <c r="AJ130" s="10">
        <v>9</v>
      </c>
      <c r="AO130" s="10">
        <v>126</v>
      </c>
      <c r="AP130" s="10">
        <v>112</v>
      </c>
      <c r="AS130" s="10">
        <v>254</v>
      </c>
      <c r="AT130" s="10">
        <v>0.157</v>
      </c>
    </row>
    <row r="131" spans="26:46" x14ac:dyDescent="0.25">
      <c r="Z131" s="8">
        <v>127</v>
      </c>
      <c r="AA131" s="8">
        <v>232</v>
      </c>
      <c r="AB131" s="8" t="str">
        <f>IF(C54=Z132,AA132,IF(C54=Z133,AA133,IF(C54=Z134,AA134,IF(C54=Z135,AA135,IF(C54=Z136,AA136,IF(C54=Z137,AA137,IF(C54=Z138,AA138,IF(C54=Z139,AA139,IF(C54=Z140,AA140,IF(C54=Z141,AA141,IF(C54=Z142,AA142,IF(C54=Z143,AA143,IF(C54=Z144,AA144,IF(C54=Z145,AA145,IF(C54=Z146,AA146,IF(C54=Z147,AA147,IF(C54=Z148,AA148,IF(C54=Z149,AA149,IF(C54=Z150,AA150,IF(C54=Z151,AA151,IF(C54=Z152,AA152,IF(C54=Z153,AA153,IF(C54=Z154,AA154,"")))))))))))))))))))))))</f>
        <v/>
      </c>
      <c r="AE131" s="10">
        <v>37</v>
      </c>
      <c r="AF131" s="10">
        <v>155</v>
      </c>
      <c r="AI131" s="10">
        <v>1.27</v>
      </c>
      <c r="AJ131" s="10">
        <v>9</v>
      </c>
      <c r="AO131" s="10">
        <v>127</v>
      </c>
      <c r="AP131" s="10">
        <v>112</v>
      </c>
      <c r="AS131" s="10">
        <v>256</v>
      </c>
      <c r="AT131" s="10">
        <v>0.158</v>
      </c>
    </row>
    <row r="132" spans="26:46" x14ac:dyDescent="0.25">
      <c r="Z132" s="8">
        <v>128</v>
      </c>
      <c r="AA132" s="8">
        <v>234</v>
      </c>
      <c r="AD132" s="8" t="str">
        <f>IF(C60=AE132,AF132,IF(C60=AE133,AF133,IF(C60=AE134,AF134,IF(C60=AE135,AF135,IF(C60=AE136,AF136,IF(C60=AE137,AF137,IF(C60=AE138,AF138,IF(C60=AE139,AF139,IF(C60=AE140,AF140,IF(C60=AE141,AF141,IF(C60=AE142,AF142,IF(C60=AE143,AF143,IF(C60=AE144,AF144,IF(C60=AE145,AF145,IF(C60=AE146,AF146,IF(C60=AE147,AF147,IF(C60=AE148,AF148,IF(C60=AE149,AF149,IF(C60=AE150,AF150,IF(C60=AE151,AF151,IF(C60=AE152,AF152,IF(C60=AE153,AF153,IF(C60=AE154,AF154,IF(C60=AE155,AF155,IF(C60=AE138,AF156,IF(C60=AE157,AF157,IF(C60=AE158,AF158,IF(C60=AE159,AF159,IF(C60=AE160,AF160,IF(C60=AE161,AF161,IF(C60=AE162,AF162,IF(C60=AE163,AF163,IF(C60=AE164,AF164,IF(C60=AE165,AF165,IF(C60=AE166,AF166,IF(C60=AE167,AF167,IF(C60=AE168,AF168,IF(C60=AE169,AF169,IF(C60=AE170,AF170,IF(C60=AE171,AF171,IF(C60=AE172,AF172,IF(C60=AE173,AF173,IF(C60=AE174,AF174,IF(C60=AE175,AF175,IF(C60=AE176,AF176,IF(C60=AE177,AF177,IF(C60=AE178,AF178,IF(C60=AE179,AF179,IF(C60=AE180,AF180,IF(C60=AE181,AF181,IF(C60=AE182,AF182,IF(C60=AE183,AF183,IF(C60=AE184,AF184,IF(C60=AE185,AF185,IF(C60=AE186,AF186,IF(C60=AE187,AF187,IF(C60=AE188,AF188,IF(C60=AE189,AF189,IF(C60=AE190,AF190,IF(C60=AE191,AF191,IF(C60=AE192,AF192,IF(C60=AE193,AF193,IF(C60=AE194,AF194,"")))))))))))))))))))))))))))))))))))))))))))))))))))))))))))))))</f>
        <v/>
      </c>
      <c r="AE132" s="10">
        <v>38</v>
      </c>
      <c r="AF132" s="10">
        <v>155</v>
      </c>
      <c r="AI132" s="10">
        <v>1.28</v>
      </c>
      <c r="AJ132" s="10">
        <v>9</v>
      </c>
      <c r="AO132" s="10">
        <v>128</v>
      </c>
      <c r="AP132" s="10">
        <v>112</v>
      </c>
      <c r="AS132" s="10">
        <v>257</v>
      </c>
      <c r="AT132" s="10">
        <v>0.159</v>
      </c>
    </row>
    <row r="133" spans="26:46" x14ac:dyDescent="0.25">
      <c r="Z133" s="8">
        <v>129</v>
      </c>
      <c r="AA133" s="8">
        <v>236</v>
      </c>
      <c r="AE133" s="10">
        <v>39</v>
      </c>
      <c r="AF133" s="10">
        <v>155</v>
      </c>
      <c r="AI133" s="10">
        <v>1.29</v>
      </c>
      <c r="AJ133" s="10">
        <v>8</v>
      </c>
      <c r="AO133" s="10">
        <v>129</v>
      </c>
      <c r="AP133" s="10">
        <v>113</v>
      </c>
      <c r="AS133" s="10">
        <v>258</v>
      </c>
      <c r="AT133" s="10">
        <v>0.16</v>
      </c>
    </row>
    <row r="134" spans="26:46" x14ac:dyDescent="0.25">
      <c r="Z134" s="8">
        <v>130</v>
      </c>
      <c r="AA134" s="8">
        <v>237</v>
      </c>
      <c r="AE134" s="10">
        <v>40</v>
      </c>
      <c r="AF134" s="10">
        <v>156</v>
      </c>
      <c r="AI134" s="10">
        <v>1.3</v>
      </c>
      <c r="AJ134" s="10">
        <v>8</v>
      </c>
      <c r="AO134" s="10">
        <v>130</v>
      </c>
      <c r="AP134" s="10">
        <v>113</v>
      </c>
      <c r="AS134" s="10">
        <v>259</v>
      </c>
      <c r="AT134" s="10">
        <v>0.161</v>
      </c>
    </row>
    <row r="135" spans="26:46" x14ac:dyDescent="0.25">
      <c r="Z135" s="8">
        <v>131</v>
      </c>
      <c r="AA135" s="8">
        <v>239</v>
      </c>
      <c r="AE135" s="10">
        <v>41</v>
      </c>
      <c r="AF135" s="10">
        <v>156</v>
      </c>
      <c r="AI135" s="10">
        <v>1.31</v>
      </c>
      <c r="AJ135" s="10">
        <v>8</v>
      </c>
      <c r="AO135" s="10">
        <v>131</v>
      </c>
      <c r="AP135" s="10">
        <v>114</v>
      </c>
      <c r="AS135" s="10">
        <v>260</v>
      </c>
      <c r="AT135" s="10">
        <v>0.16200000000000001</v>
      </c>
    </row>
    <row r="136" spans="26:46" x14ac:dyDescent="0.25">
      <c r="Z136" s="8">
        <v>132</v>
      </c>
      <c r="AA136" s="8">
        <v>240</v>
      </c>
      <c r="AE136" s="10">
        <v>42</v>
      </c>
      <c r="AF136" s="10">
        <v>156</v>
      </c>
      <c r="AI136" s="10">
        <v>1.32</v>
      </c>
      <c r="AJ136" s="10">
        <v>8</v>
      </c>
      <c r="AO136" s="10">
        <v>132</v>
      </c>
      <c r="AP136" s="10">
        <v>114</v>
      </c>
      <c r="AS136" s="10">
        <v>261</v>
      </c>
      <c r="AT136" s="10">
        <v>0.16300000000000001</v>
      </c>
    </row>
    <row r="137" spans="26:46" x14ac:dyDescent="0.25">
      <c r="Z137" s="8">
        <v>133</v>
      </c>
      <c r="AA137" s="8">
        <v>242</v>
      </c>
      <c r="AE137" s="10">
        <v>43</v>
      </c>
      <c r="AF137" s="10">
        <v>156</v>
      </c>
      <c r="AI137" s="10">
        <v>1.33</v>
      </c>
      <c r="AJ137" s="10">
        <v>8</v>
      </c>
      <c r="AO137" s="10">
        <v>133</v>
      </c>
      <c r="AP137" s="10">
        <v>114</v>
      </c>
      <c r="AS137" s="10">
        <v>262</v>
      </c>
      <c r="AT137" s="10">
        <v>0.16400000000000001</v>
      </c>
    </row>
    <row r="138" spans="26:46" x14ac:dyDescent="0.25">
      <c r="Z138" s="8">
        <v>134</v>
      </c>
      <c r="AA138" s="8">
        <v>243</v>
      </c>
      <c r="AE138" s="10">
        <v>44</v>
      </c>
      <c r="AF138" s="10">
        <v>157</v>
      </c>
      <c r="AI138" s="10">
        <v>1.34</v>
      </c>
      <c r="AJ138" s="10">
        <v>7</v>
      </c>
      <c r="AO138" s="10">
        <v>134</v>
      </c>
      <c r="AP138" s="10">
        <v>115</v>
      </c>
      <c r="AS138" s="10">
        <v>263</v>
      </c>
      <c r="AT138" s="10">
        <v>0.16500000000000001</v>
      </c>
    </row>
    <row r="139" spans="26:46" x14ac:dyDescent="0.25">
      <c r="Z139" s="8">
        <v>135</v>
      </c>
      <c r="AA139" s="8">
        <v>245</v>
      </c>
      <c r="AE139" s="10">
        <v>45</v>
      </c>
      <c r="AF139" s="10">
        <v>157</v>
      </c>
      <c r="AI139" s="10">
        <v>1.35</v>
      </c>
      <c r="AJ139" s="10">
        <v>7</v>
      </c>
      <c r="AO139" s="10">
        <v>135</v>
      </c>
      <c r="AP139" s="10">
        <v>115</v>
      </c>
      <c r="AS139" s="10">
        <v>264</v>
      </c>
      <c r="AT139" s="10">
        <v>0.16600000000000001</v>
      </c>
    </row>
    <row r="140" spans="26:46" x14ac:dyDescent="0.25">
      <c r="Z140" s="8">
        <v>136</v>
      </c>
      <c r="AA140" s="8">
        <v>246</v>
      </c>
      <c r="AE140" s="10">
        <v>46</v>
      </c>
      <c r="AF140" s="10">
        <v>157</v>
      </c>
      <c r="AI140" s="10">
        <v>1.36</v>
      </c>
      <c r="AJ140" s="10">
        <v>7</v>
      </c>
      <c r="AO140" s="10">
        <v>136</v>
      </c>
      <c r="AP140" s="10">
        <v>116</v>
      </c>
      <c r="AS140" s="10">
        <v>265</v>
      </c>
      <c r="AT140" s="10">
        <v>0.16700000000000001</v>
      </c>
    </row>
    <row r="141" spans="26:46" x14ac:dyDescent="0.25">
      <c r="Z141" s="8">
        <v>137</v>
      </c>
      <c r="AA141" s="8">
        <v>248</v>
      </c>
      <c r="AE141" s="10">
        <v>47</v>
      </c>
      <c r="AF141" s="10">
        <v>157</v>
      </c>
      <c r="AI141" s="10">
        <v>1.37</v>
      </c>
      <c r="AJ141" s="10">
        <v>7</v>
      </c>
      <c r="AO141" s="10">
        <v>137</v>
      </c>
      <c r="AP141" s="10">
        <v>116</v>
      </c>
      <c r="AS141" s="10">
        <v>266</v>
      </c>
      <c r="AT141" s="10">
        <v>0.16800000000000001</v>
      </c>
    </row>
    <row r="142" spans="26:46" x14ac:dyDescent="0.25">
      <c r="Z142" s="8">
        <v>138</v>
      </c>
      <c r="AA142" s="8">
        <v>249</v>
      </c>
      <c r="AE142" s="10">
        <v>48</v>
      </c>
      <c r="AF142" s="10">
        <v>157</v>
      </c>
      <c r="AI142" s="10">
        <v>1.38</v>
      </c>
      <c r="AJ142" s="10">
        <v>7</v>
      </c>
      <c r="AO142" s="10">
        <v>138</v>
      </c>
      <c r="AP142" s="10">
        <v>116</v>
      </c>
      <c r="AS142" s="10">
        <v>267</v>
      </c>
      <c r="AT142" s="10">
        <v>0.16900000000000001</v>
      </c>
    </row>
    <row r="143" spans="26:46" x14ac:dyDescent="0.25">
      <c r="Z143" s="8">
        <v>139</v>
      </c>
      <c r="AA143" s="8">
        <v>251</v>
      </c>
      <c r="AE143" s="10">
        <v>49</v>
      </c>
      <c r="AF143" s="10">
        <v>158</v>
      </c>
      <c r="AI143" s="10">
        <v>1.39</v>
      </c>
      <c r="AJ143" s="10">
        <v>6</v>
      </c>
      <c r="AO143" s="10">
        <v>139</v>
      </c>
      <c r="AP143" s="10">
        <v>117</v>
      </c>
      <c r="AS143" s="10">
        <v>268</v>
      </c>
      <c r="AT143" s="10">
        <v>0.17</v>
      </c>
    </row>
    <row r="144" spans="26:46" x14ac:dyDescent="0.25">
      <c r="Z144" s="8">
        <v>140</v>
      </c>
      <c r="AA144" s="8">
        <v>252</v>
      </c>
      <c r="AE144" s="10">
        <v>50</v>
      </c>
      <c r="AF144" s="10">
        <v>158</v>
      </c>
      <c r="AI144" s="10">
        <v>1.4</v>
      </c>
      <c r="AJ144" s="10">
        <v>6</v>
      </c>
      <c r="AO144" s="10">
        <v>140</v>
      </c>
      <c r="AP144" s="10">
        <v>117</v>
      </c>
      <c r="AS144" s="10">
        <v>269</v>
      </c>
      <c r="AT144" s="10">
        <v>0.17100000000000001</v>
      </c>
    </row>
    <row r="145" spans="26:47" x14ac:dyDescent="0.25">
      <c r="Z145" s="8">
        <v>141</v>
      </c>
      <c r="AA145" s="8">
        <v>254</v>
      </c>
      <c r="AE145" s="10">
        <v>51</v>
      </c>
      <c r="AF145" s="10">
        <v>158</v>
      </c>
      <c r="AI145" s="10">
        <v>1.41</v>
      </c>
      <c r="AJ145" s="10">
        <v>6</v>
      </c>
      <c r="AO145" s="10">
        <v>141</v>
      </c>
      <c r="AP145" s="10">
        <v>118</v>
      </c>
      <c r="AS145" s="10">
        <v>270</v>
      </c>
      <c r="AT145" s="10">
        <v>0.17199999999999999</v>
      </c>
      <c r="AU145" s="8" t="str">
        <f>IF(AND(F77&gt;269,F77&lt;271),AT145,IF(AND(F77&gt;270,F77&lt;272),AT146,IF(AND(F77&gt;271,F77&lt;273),AT147,IF(AND(F77&gt;272,F77&lt;274),AT148,IF(AND(F77&gt;273,F77&lt;275),AT149,IF(AND(F77&gt;274,F77&lt;276),AT150,IF(AND(F77&gt;275,F77&lt;277),AT151,IF(AND(F77&gt;276,F77&lt;278),AT152,IF(AND(F77&gt;277,F77&lt;279),AT153,IF(AND(F77&gt;278,F77&lt;280),AT154,IF(AND(F77&gt;279,F77&lt;281),AT155,IF(AND(F77&gt;280,F77&lt;282),AT156,IF(AND(F77&gt;281,F77&lt;283),AT157,IF(AND(F77&gt;282,F77&lt;284),AT158,IF(AND(F77&gt;283,F77&lt;285),AT159,IF(AND(F77&gt;284,F77&lt;286),AT160,IF(AND(F77&gt;285,F77&lt;287),AT161,IF(AND(F77&gt;286,F77&lt;288),AT162,IF(AND(F77&gt;287,F77&lt;289),AT163,IF(AND(F77&gt;288,F77&lt;290),AT164,IF(AND(F77&gt;289,F77&lt;291),AT165,IF(AND(F77&gt;290,F77&lt;292),AT166,IF(AND(F77&gt;291,F77&lt;293),AT167,IF(AND(F77&gt;292,F77&lt;294),AT168,IF(AND(F77&gt;293,F77&lt;295),AT169,IF(AND(F77&gt;294,F77&lt;296),AT170,IF(AND(F77&gt;295,F77&lt;297),AT171,IF(AND(F77&gt;296,F77&lt;298),AT172,IF(AND(F77&gt;297,F77&lt;299),AT173,IF(AND(F77&gt;298,F77&lt;300),AT174,IF(F77&gt;299,AU175,"")))))))))))))))))))))))))))))))</f>
        <v/>
      </c>
    </row>
    <row r="146" spans="26:47" x14ac:dyDescent="0.25">
      <c r="Z146" s="8">
        <v>142</v>
      </c>
      <c r="AA146" s="8">
        <v>255</v>
      </c>
      <c r="AE146" s="10">
        <v>52</v>
      </c>
      <c r="AF146" s="10">
        <v>158</v>
      </c>
      <c r="AI146" s="10">
        <v>1.42</v>
      </c>
      <c r="AJ146" s="10">
        <v>6</v>
      </c>
      <c r="AO146" s="10">
        <v>142</v>
      </c>
      <c r="AP146" s="10">
        <v>118</v>
      </c>
      <c r="AS146" s="10">
        <v>271</v>
      </c>
      <c r="AT146" s="10">
        <v>0.17299999999999999</v>
      </c>
    </row>
    <row r="147" spans="26:47" x14ac:dyDescent="0.25">
      <c r="Z147" s="8">
        <v>143</v>
      </c>
      <c r="AA147" s="8">
        <v>257</v>
      </c>
      <c r="AE147" s="10">
        <v>53</v>
      </c>
      <c r="AF147" s="10">
        <v>159</v>
      </c>
      <c r="AI147" s="10">
        <v>1.43</v>
      </c>
      <c r="AJ147" s="10">
        <v>6</v>
      </c>
      <c r="AO147" s="10">
        <v>143</v>
      </c>
      <c r="AP147" s="10">
        <v>118</v>
      </c>
      <c r="AS147" s="10">
        <v>272</v>
      </c>
      <c r="AT147" s="10">
        <v>0.17399999999999999</v>
      </c>
    </row>
    <row r="148" spans="26:47" x14ac:dyDescent="0.25">
      <c r="Z148" s="8">
        <v>144</v>
      </c>
      <c r="AA148" s="8">
        <v>258</v>
      </c>
      <c r="AE148" s="10">
        <v>54</v>
      </c>
      <c r="AF148" s="10">
        <v>159</v>
      </c>
      <c r="AI148" s="10">
        <v>1.44</v>
      </c>
      <c r="AJ148" s="10">
        <v>5</v>
      </c>
      <c r="AO148" s="10">
        <v>144</v>
      </c>
      <c r="AP148" s="10">
        <v>119</v>
      </c>
      <c r="AS148" s="10">
        <v>273</v>
      </c>
      <c r="AT148" s="10">
        <v>0.17499999999999999</v>
      </c>
    </row>
    <row r="149" spans="26:47" x14ac:dyDescent="0.25">
      <c r="Z149" s="8">
        <v>145</v>
      </c>
      <c r="AA149" s="8">
        <v>260</v>
      </c>
      <c r="AE149" s="10">
        <v>55</v>
      </c>
      <c r="AF149" s="10">
        <v>159</v>
      </c>
      <c r="AI149" s="10">
        <v>1.45</v>
      </c>
      <c r="AJ149" s="10">
        <v>5</v>
      </c>
      <c r="AO149" s="10">
        <v>145</v>
      </c>
      <c r="AP149" s="10">
        <v>119</v>
      </c>
      <c r="AS149" s="10">
        <v>274</v>
      </c>
      <c r="AT149" s="10">
        <v>0.17599999999999999</v>
      </c>
    </row>
    <row r="150" spans="26:47" x14ac:dyDescent="0.25">
      <c r="Z150" s="8">
        <v>146</v>
      </c>
      <c r="AA150" s="8">
        <v>261</v>
      </c>
      <c r="AE150" s="10">
        <v>56</v>
      </c>
      <c r="AF150" s="10">
        <v>159</v>
      </c>
      <c r="AI150" s="10">
        <v>1.46</v>
      </c>
      <c r="AJ150" s="10">
        <v>5</v>
      </c>
      <c r="AO150" s="10">
        <v>146</v>
      </c>
      <c r="AP150" s="10">
        <v>119</v>
      </c>
      <c r="AS150" s="10">
        <v>275</v>
      </c>
      <c r="AT150" s="10">
        <v>0.17699999999999999</v>
      </c>
    </row>
    <row r="151" spans="26:47" x14ac:dyDescent="0.25">
      <c r="Z151" s="8">
        <v>147</v>
      </c>
      <c r="AA151" s="8">
        <v>263</v>
      </c>
      <c r="AE151" s="10">
        <v>57</v>
      </c>
      <c r="AF151" s="10">
        <v>159</v>
      </c>
      <c r="AI151" s="10">
        <v>1.47</v>
      </c>
      <c r="AJ151" s="10">
        <v>5</v>
      </c>
      <c r="AO151" s="10">
        <v>147</v>
      </c>
      <c r="AP151" s="10">
        <v>120</v>
      </c>
      <c r="AS151" s="10">
        <v>276</v>
      </c>
      <c r="AT151" s="10">
        <v>0.17799999999999999</v>
      </c>
    </row>
    <row r="152" spans="26:47" x14ac:dyDescent="0.25">
      <c r="Z152" s="8">
        <v>148</v>
      </c>
      <c r="AA152" s="8">
        <v>265</v>
      </c>
      <c r="AE152" s="10">
        <v>58</v>
      </c>
      <c r="AF152" s="10">
        <v>160</v>
      </c>
      <c r="AI152" s="10">
        <v>1.48</v>
      </c>
      <c r="AJ152" s="10">
        <v>5</v>
      </c>
      <c r="AO152" s="10">
        <v>148</v>
      </c>
      <c r="AP152" s="10">
        <v>120</v>
      </c>
      <c r="AS152" s="10">
        <v>277</v>
      </c>
      <c r="AT152" s="10">
        <v>0.17899999999999999</v>
      </c>
    </row>
    <row r="153" spans="26:47" x14ac:dyDescent="0.25">
      <c r="Z153" s="8">
        <v>149</v>
      </c>
      <c r="AA153" s="8">
        <v>266</v>
      </c>
      <c r="AE153" s="10">
        <v>59</v>
      </c>
      <c r="AF153" s="10">
        <v>160</v>
      </c>
      <c r="AI153" s="10">
        <v>1.49</v>
      </c>
      <c r="AJ153" s="10">
        <v>5</v>
      </c>
      <c r="AO153" s="10">
        <v>149</v>
      </c>
      <c r="AP153" s="10">
        <v>120</v>
      </c>
      <c r="AS153" s="10">
        <v>278</v>
      </c>
      <c r="AT153" s="10">
        <v>0.18</v>
      </c>
    </row>
    <row r="154" spans="26:47" x14ac:dyDescent="0.25">
      <c r="Z154" s="8">
        <v>150</v>
      </c>
      <c r="AA154" s="8">
        <v>268</v>
      </c>
      <c r="AE154" s="10">
        <v>60</v>
      </c>
      <c r="AF154" s="10">
        <v>160</v>
      </c>
      <c r="AH154" s="8" t="str">
        <f>IF(C66=AI154,AJ154,IF(C66=AI155,AJ155,IF(C66=AI156,AJ156,IF(C66=AI157,AJ157,IF(C66=AI158,AJ158,IF(C66=AI159,AJ159,IF(C66=AI160,AJ160,IF(C66=AI161,AJ161,IF(C66=AI162,AJ162,IF(C66=AI163,AJ163,IF(C66=AI164,AJ164,IF(C66=AI165,AJ165,IF(C66=AI166,AJ166,IF(C66=AI167,AJ167,IF(C66=AI168,AJ168,IF(C66=AI169,AJ169,IF(C66=AI170,AJ170,IF(C66=AI171,AJ171,IF(C66=AI172,AJ172,IF(C66=AI173,AJ173,IF(C66=AI174,AJ174,IF(C66=AI175,AJ175,IF(C66=AI176,AJ176,IF(C66=AI177,AJ177,IF(C66=AI178,AJ178,IF(C66=AI179,AJ179,IF(C66=AI180,AJ180,IF(C66=AI181,AJ181,IF(C66=AI182,AJ182,IF(C66=AI183,AJ183,IF(C66=AI184,AJ184,IF(C66=AI185,AJ185,IF(C66=AI186,AJ186,IF(C66=AI187,AJ187,IF(C66=AI188,AJ188,IF(C66=AI189,AJ189,IF(C66=AI190,AJ190,IF(C66=AI191,AJ191,IF(C66=AI192,AJ192,IF(C66=AI193,AJ193,IF(C66=AI194,AJ194,IF(C66=AI195,AJ195,IF(C66=AI196,AJ196,IF(C66=AI197,AJ197,IF(C66=AI198,AJ198,IF(C66=AI199,AJ199,IF(C66=AI200,AJ200,IF(C66=AI201,AJ201,IF(C66=AI202,AJ202,IF(C66=AI203,AJ203,IF(C66&gt;1.99,AH204,"")))))))))))))))))))))))))))))))))))))))))))))))))))</f>
        <v/>
      </c>
      <c r="AI154" s="10">
        <v>1.5</v>
      </c>
      <c r="AJ154" s="10">
        <v>4</v>
      </c>
      <c r="AN154" s="8" t="str">
        <f>IF(C63=AO154,AP154,IF(C63=AO155,AP155,IF(C63=AO156,AP156,IF(C63=AO157,AP157,IF(C63=AO158,AP158,IF(C63=AO159,AP159,IF(C63=AO160,AP160,IF(C63=AO161,AP161,IF(C63=AO162,AP162,IF(C63=AO163,AP163,IF(C63=AO164,AP164,IF(C63=AO165,AP165,IF(C63=AO166,AP166,IF(C63=AO167,AP167,IF(C63=AO168,AP168,IF(C63=AO169,AP169,IF(C63=AO170,AP170,IF(C63=AO171,AP171,IF(C63=AO172,AP172,IF(C63=AO173,AP173,IF(C63=AO174,AP174,IF(C63=AO175,AP175,IF(C63=AO176,AP176,IF(C63=AO177,AP177,IF(C63=AO178,AP178,IF(C63=AO179,AP179,IF(C63=AO180,AP180,IF(C63=AO181,AP181,IF(C63=AO182,AP182,IF(C63=AO183,AP183,IF(C63=AO184,AP184,IF(C63=AO185,AP185,IF(C63=AO186,AP186,IF(C63=AO187,AP187,IF(C63=AO188,AP188,IF(C63=AO189,AP189,IF(C63=AO190,AP190,IF(C63=AO191,AP191,IF(C63=AO192,AP192,IF(C63=AO193,AP193,IF(C63=AO194,AP194,IF(C63=AO195,AP195,IF(C63=AO196,AP196,IF(C63=AO197,AP197,IF(C63=AO198,AP198,IF(C63=AO199,AP199,IF(C63=AO200,AP200,IF(C63=AO201,AP201,IF(C63=AO202,AP202,IF(C63=AO203,AP203,IF(C63&gt;199,AN204,"")))))))))))))))))))))))))))))))))))))))))))))))))))</f>
        <v/>
      </c>
      <c r="AO154" s="10">
        <v>150</v>
      </c>
      <c r="AP154" s="10">
        <v>121</v>
      </c>
      <c r="AS154" s="10">
        <v>279</v>
      </c>
      <c r="AT154" s="10">
        <v>0.18099999999999999</v>
      </c>
    </row>
    <row r="155" spans="26:47" x14ac:dyDescent="0.25">
      <c r="AE155" s="10">
        <v>61</v>
      </c>
      <c r="AF155" s="10">
        <v>160</v>
      </c>
      <c r="AI155" s="10">
        <v>1.51</v>
      </c>
      <c r="AJ155" s="10">
        <v>4</v>
      </c>
      <c r="AO155" s="10">
        <v>151</v>
      </c>
      <c r="AP155" s="10">
        <v>121</v>
      </c>
      <c r="AS155" s="10">
        <v>280</v>
      </c>
      <c r="AT155" s="10">
        <v>0.182</v>
      </c>
    </row>
    <row r="156" spans="26:47" x14ac:dyDescent="0.25">
      <c r="AE156" s="10">
        <v>62</v>
      </c>
      <c r="AF156" s="10">
        <v>161</v>
      </c>
      <c r="AI156" s="10">
        <v>1.52</v>
      </c>
      <c r="AJ156" s="10">
        <v>4</v>
      </c>
      <c r="AO156" s="10">
        <v>152</v>
      </c>
      <c r="AP156" s="10">
        <v>121</v>
      </c>
      <c r="AS156" s="10">
        <v>281</v>
      </c>
      <c r="AT156" s="10">
        <v>0.183</v>
      </c>
    </row>
    <row r="157" spans="26:47" x14ac:dyDescent="0.25">
      <c r="AE157" s="10">
        <v>63</v>
      </c>
      <c r="AF157" s="10">
        <v>161</v>
      </c>
      <c r="AI157" s="10">
        <v>1.53</v>
      </c>
      <c r="AJ157" s="10">
        <v>4</v>
      </c>
      <c r="AO157" s="10">
        <v>153</v>
      </c>
      <c r="AP157" s="10">
        <v>122</v>
      </c>
      <c r="AS157" s="10">
        <v>282</v>
      </c>
      <c r="AT157" s="10">
        <v>0.184</v>
      </c>
    </row>
    <row r="158" spans="26:47" x14ac:dyDescent="0.25">
      <c r="AE158" s="10">
        <v>64</v>
      </c>
      <c r="AF158" s="10">
        <v>161</v>
      </c>
      <c r="AI158" s="10">
        <v>1.54</v>
      </c>
      <c r="AJ158" s="10">
        <v>4</v>
      </c>
      <c r="AO158" s="10">
        <v>154</v>
      </c>
      <c r="AP158" s="10">
        <v>122</v>
      </c>
      <c r="AS158" s="10">
        <v>283</v>
      </c>
      <c r="AT158" s="10">
        <v>0.185</v>
      </c>
    </row>
    <row r="159" spans="26:47" x14ac:dyDescent="0.25">
      <c r="AE159" s="10">
        <v>65</v>
      </c>
      <c r="AF159" s="10">
        <v>161</v>
      </c>
      <c r="AI159" s="10">
        <v>1.55</v>
      </c>
      <c r="AJ159" s="10">
        <v>4</v>
      </c>
      <c r="AO159" s="10">
        <v>155</v>
      </c>
      <c r="AP159" s="10">
        <v>123</v>
      </c>
      <c r="AS159" s="10">
        <v>284</v>
      </c>
      <c r="AT159" s="10">
        <v>0.186</v>
      </c>
    </row>
    <row r="160" spans="26:47" x14ac:dyDescent="0.25">
      <c r="AE160" s="10">
        <v>66</v>
      </c>
      <c r="AF160" s="10">
        <v>161</v>
      </c>
      <c r="AI160" s="10">
        <v>1.56</v>
      </c>
      <c r="AJ160" s="10">
        <v>4</v>
      </c>
      <c r="AO160" s="10">
        <v>156</v>
      </c>
      <c r="AP160" s="10">
        <v>123</v>
      </c>
      <c r="AS160" s="10">
        <v>285</v>
      </c>
      <c r="AT160" s="10">
        <v>0.187</v>
      </c>
    </row>
    <row r="161" spans="31:47" x14ac:dyDescent="0.25">
      <c r="AE161" s="10">
        <v>67</v>
      </c>
      <c r="AF161" s="10">
        <v>162</v>
      </c>
      <c r="AI161" s="10">
        <v>1.57</v>
      </c>
      <c r="AJ161" s="10">
        <v>3</v>
      </c>
      <c r="AO161" s="10">
        <v>157</v>
      </c>
      <c r="AP161" s="10">
        <v>123</v>
      </c>
      <c r="AS161" s="10">
        <v>286</v>
      </c>
      <c r="AT161" s="10">
        <v>0.188</v>
      </c>
    </row>
    <row r="162" spans="31:47" x14ac:dyDescent="0.25">
      <c r="AE162" s="10">
        <v>68</v>
      </c>
      <c r="AF162" s="10">
        <v>162</v>
      </c>
      <c r="AI162" s="10">
        <v>1.58</v>
      </c>
      <c r="AJ162" s="10">
        <v>3</v>
      </c>
      <c r="AO162" s="10">
        <v>158</v>
      </c>
      <c r="AP162" s="10">
        <v>124</v>
      </c>
      <c r="AS162" s="10">
        <v>287</v>
      </c>
      <c r="AT162" s="10">
        <v>0.189</v>
      </c>
    </row>
    <row r="163" spans="31:47" x14ac:dyDescent="0.25">
      <c r="AE163" s="10">
        <v>69</v>
      </c>
      <c r="AF163" s="10">
        <v>162</v>
      </c>
      <c r="AI163" s="10">
        <v>1.59</v>
      </c>
      <c r="AJ163" s="10">
        <v>3</v>
      </c>
      <c r="AO163" s="10">
        <v>159</v>
      </c>
      <c r="AP163" s="10">
        <v>124</v>
      </c>
      <c r="AS163" s="10">
        <v>288</v>
      </c>
      <c r="AT163" s="10">
        <v>0.19</v>
      </c>
    </row>
    <row r="164" spans="31:47" x14ac:dyDescent="0.25">
      <c r="AE164" s="10">
        <v>70</v>
      </c>
      <c r="AF164" s="10">
        <v>162</v>
      </c>
      <c r="AI164" s="10">
        <v>1.6</v>
      </c>
      <c r="AJ164" s="10">
        <v>3</v>
      </c>
      <c r="AO164" s="10">
        <v>160</v>
      </c>
      <c r="AP164" s="10">
        <v>124</v>
      </c>
      <c r="AS164" s="10">
        <v>289</v>
      </c>
      <c r="AT164" s="10">
        <v>0.191</v>
      </c>
    </row>
    <row r="165" spans="31:47" x14ac:dyDescent="0.25">
      <c r="AE165" s="10">
        <v>71</v>
      </c>
      <c r="AF165" s="10">
        <v>163</v>
      </c>
      <c r="AI165" s="10">
        <v>1.61</v>
      </c>
      <c r="AJ165" s="10">
        <v>3</v>
      </c>
      <c r="AO165" s="10">
        <v>161</v>
      </c>
      <c r="AP165" s="10">
        <v>125</v>
      </c>
      <c r="AS165" s="10">
        <v>290</v>
      </c>
      <c r="AT165" s="10">
        <v>0.192</v>
      </c>
    </row>
    <row r="166" spans="31:47" x14ac:dyDescent="0.25">
      <c r="AE166" s="10">
        <v>72</v>
      </c>
      <c r="AF166" s="10">
        <v>163</v>
      </c>
      <c r="AI166" s="10">
        <v>1.62</v>
      </c>
      <c r="AJ166" s="10">
        <v>3</v>
      </c>
      <c r="AO166" s="10">
        <v>162</v>
      </c>
      <c r="AP166" s="10">
        <v>125</v>
      </c>
      <c r="AS166" s="10">
        <v>291</v>
      </c>
      <c r="AT166" s="10">
        <v>0.193</v>
      </c>
    </row>
    <row r="167" spans="31:47" x14ac:dyDescent="0.25">
      <c r="AE167" s="10">
        <v>73</v>
      </c>
      <c r="AF167" s="10">
        <v>163</v>
      </c>
      <c r="AI167" s="10">
        <v>1.63</v>
      </c>
      <c r="AJ167" s="10">
        <v>3</v>
      </c>
      <c r="AO167" s="10">
        <v>163</v>
      </c>
      <c r="AP167" s="10">
        <v>125</v>
      </c>
      <c r="AS167" s="10">
        <v>292</v>
      </c>
      <c r="AT167" s="10">
        <v>0.19400000000000001</v>
      </c>
    </row>
    <row r="168" spans="31:47" x14ac:dyDescent="0.25">
      <c r="AE168" s="10">
        <v>74</v>
      </c>
      <c r="AF168" s="10">
        <v>163</v>
      </c>
      <c r="AI168" s="10">
        <v>1.64</v>
      </c>
      <c r="AJ168" s="10">
        <v>3</v>
      </c>
      <c r="AO168" s="10">
        <v>164</v>
      </c>
      <c r="AP168" s="10">
        <v>126</v>
      </c>
      <c r="AS168" s="10">
        <v>293</v>
      </c>
      <c r="AT168" s="10">
        <v>0.19500000000000001</v>
      </c>
    </row>
    <row r="169" spans="31:47" x14ac:dyDescent="0.25">
      <c r="AE169" s="10">
        <v>75</v>
      </c>
      <c r="AF169" s="10">
        <v>163</v>
      </c>
      <c r="AI169" s="10">
        <v>1.65</v>
      </c>
      <c r="AJ169" s="10">
        <v>2</v>
      </c>
      <c r="AO169" s="10">
        <v>165</v>
      </c>
      <c r="AP169" s="10">
        <v>126</v>
      </c>
      <c r="AS169" s="10">
        <v>294</v>
      </c>
      <c r="AT169" s="10">
        <v>0.19700000000000001</v>
      </c>
    </row>
    <row r="170" spans="31:47" x14ac:dyDescent="0.25">
      <c r="AE170" s="10">
        <v>76</v>
      </c>
      <c r="AF170" s="10">
        <v>164</v>
      </c>
      <c r="AI170" s="10">
        <v>1.66</v>
      </c>
      <c r="AJ170" s="10">
        <v>2</v>
      </c>
      <c r="AO170" s="10">
        <v>166</v>
      </c>
      <c r="AP170" s="10">
        <v>126</v>
      </c>
      <c r="AS170" s="10">
        <v>295</v>
      </c>
      <c r="AT170" s="10">
        <v>0.19800000000000001</v>
      </c>
    </row>
    <row r="171" spans="31:47" x14ac:dyDescent="0.25">
      <c r="AE171" s="10">
        <v>77</v>
      </c>
      <c r="AF171" s="10">
        <v>164</v>
      </c>
      <c r="AI171" s="10">
        <v>1.67</v>
      </c>
      <c r="AJ171" s="10">
        <v>2</v>
      </c>
      <c r="AO171" s="10">
        <v>167</v>
      </c>
      <c r="AP171" s="10">
        <v>126</v>
      </c>
      <c r="AS171" s="10">
        <v>296</v>
      </c>
      <c r="AT171" s="10">
        <v>0.19900000000000001</v>
      </c>
    </row>
    <row r="172" spans="31:47" x14ac:dyDescent="0.25">
      <c r="AE172" s="10">
        <v>78</v>
      </c>
      <c r="AF172" s="10">
        <v>164</v>
      </c>
      <c r="AI172" s="10">
        <v>1.68</v>
      </c>
      <c r="AJ172" s="10">
        <v>2</v>
      </c>
      <c r="AO172" s="10">
        <v>168</v>
      </c>
      <c r="AP172" s="10">
        <v>127</v>
      </c>
      <c r="AS172" s="10">
        <v>297</v>
      </c>
      <c r="AT172" s="10">
        <v>0.2</v>
      </c>
    </row>
    <row r="173" spans="31:47" x14ac:dyDescent="0.25">
      <c r="AE173" s="10">
        <v>79</v>
      </c>
      <c r="AF173" s="10">
        <v>164</v>
      </c>
      <c r="AI173" s="10">
        <v>1.69</v>
      </c>
      <c r="AJ173" s="10">
        <v>2</v>
      </c>
      <c r="AO173" s="10">
        <v>169</v>
      </c>
      <c r="AP173" s="10">
        <v>127</v>
      </c>
      <c r="AS173" s="10">
        <v>298</v>
      </c>
      <c r="AT173" s="10">
        <v>0.20100000000000001</v>
      </c>
    </row>
    <row r="174" spans="31:47" x14ac:dyDescent="0.25">
      <c r="AE174" s="10">
        <v>80</v>
      </c>
      <c r="AF174" s="10">
        <v>165</v>
      </c>
      <c r="AI174" s="10">
        <v>1.7</v>
      </c>
      <c r="AJ174" s="10">
        <v>2</v>
      </c>
      <c r="AO174" s="10">
        <v>170</v>
      </c>
      <c r="AP174" s="10">
        <v>127</v>
      </c>
      <c r="AS174" s="10">
        <v>299</v>
      </c>
      <c r="AT174" s="10">
        <v>0.20200000000000001</v>
      </c>
    </row>
    <row r="175" spans="31:47" x14ac:dyDescent="0.25">
      <c r="AE175" s="10">
        <v>81</v>
      </c>
      <c r="AF175" s="10">
        <v>165</v>
      </c>
      <c r="AI175" s="10">
        <v>1.71</v>
      </c>
      <c r="AJ175" s="10">
        <v>2</v>
      </c>
      <c r="AO175" s="10">
        <v>171</v>
      </c>
      <c r="AP175" s="10">
        <v>128</v>
      </c>
      <c r="AS175" s="10">
        <v>300</v>
      </c>
      <c r="AT175" s="10">
        <v>0.20300000000000001</v>
      </c>
      <c r="AU175" s="8" t="str">
        <f>IF(AND(F77&gt;299,F77&lt;301),AT175,IF(AND(F77&gt;300,F77&lt;302),AT176,IF(AND(F77&gt;301,F77&lt;303),AT177,IF(AND(F77&gt;302,F77&lt;304),AT178,IF(AND(F77&gt;303,F77&lt;305),AT179,IF(AND(F77&gt;304,F77&lt;306),AT180,IF(AND(F77&gt;305,F77&lt;307),AT181,IF(AND(F77&gt;306,F77&lt;308),AT182,IF(AND(F77&gt;307,F77&lt;309),AT183,IF(AND(F77&gt;308,F77&lt;310),AT184,IF(AND(F77&gt;309,F77&lt;311),AT185,IF(AND(F77&gt;310,F77&lt;312),AT186,IF(AND(F77&gt;311,F77&lt;313),AT187,IF(AND(F77&gt;312,F77&lt;314),AT188,IF(AND(F77&gt;313,F77&lt;315),AT189,IF(AND(F77&gt;314,F77&lt;316),AT190,IF(AND(F77&gt;315,F77&lt;317),AT191,IF(AND(F77&gt;316,F77&lt;318),AT192,IF(AND(F77&gt;317,F77&lt;319),AT193,IF(AND(F77&gt;318,F77&lt;320),AT194,IF(AND(F77&gt;319,F77&lt;321),AT195,IF(AND(F77&gt;320,F77&lt;322),AT196,IF(AND(F77&gt;321,F77&lt;323),AT197,IF(AND(F77&gt;322,F77&lt;324),AT198,IF(AND(F77&gt;323,F77&lt;325),AT199,IF(AND(F77&gt;324,F77&lt;326),AT200,IF(AND(F77&gt;325,F77&lt;327),AT201,IF(AND(F77&gt;326,F77&lt;328),AT202,IF(AND(F77&gt;327,F77&lt;329),AT203,IF(AND(F77&gt;328,F77&lt;330),AT204,IF(F77&gt;329,AU205,"")))))))))))))))))))))))))))))))</f>
        <v/>
      </c>
    </row>
    <row r="176" spans="31:47" x14ac:dyDescent="0.25">
      <c r="AE176" s="10">
        <v>82</v>
      </c>
      <c r="AF176" s="10">
        <v>165</v>
      </c>
      <c r="AI176" s="10">
        <v>1.72</v>
      </c>
      <c r="AJ176" s="10">
        <v>2</v>
      </c>
      <c r="AO176" s="10">
        <v>172</v>
      </c>
      <c r="AP176" s="10">
        <v>128</v>
      </c>
      <c r="AS176" s="10">
        <v>301</v>
      </c>
      <c r="AT176" s="10">
        <v>0.20399999999999999</v>
      </c>
    </row>
    <row r="177" spans="31:46" x14ac:dyDescent="0.25">
      <c r="AE177" s="10">
        <v>83</v>
      </c>
      <c r="AF177" s="10">
        <v>165</v>
      </c>
      <c r="AI177" s="10">
        <v>1.73</v>
      </c>
      <c r="AJ177" s="10">
        <v>2</v>
      </c>
      <c r="AO177" s="10">
        <v>173</v>
      </c>
      <c r="AP177" s="10">
        <v>128</v>
      </c>
      <c r="AS177" s="10">
        <v>302</v>
      </c>
      <c r="AT177" s="10">
        <v>0.20499999999999999</v>
      </c>
    </row>
    <row r="178" spans="31:46" x14ac:dyDescent="0.25">
      <c r="AE178" s="10">
        <v>84</v>
      </c>
      <c r="AF178" s="10">
        <v>165</v>
      </c>
      <c r="AI178" s="10">
        <v>1.74</v>
      </c>
      <c r="AJ178" s="10">
        <v>2</v>
      </c>
      <c r="AO178" s="10">
        <v>174</v>
      </c>
      <c r="AP178" s="10">
        <v>129</v>
      </c>
      <c r="AS178" s="10">
        <v>303</v>
      </c>
      <c r="AT178" s="10">
        <v>0.20599999999999999</v>
      </c>
    </row>
    <row r="179" spans="31:46" x14ac:dyDescent="0.25">
      <c r="AE179" s="10">
        <v>85</v>
      </c>
      <c r="AF179" s="10">
        <v>166</v>
      </c>
      <c r="AI179" s="10">
        <v>1.75</v>
      </c>
      <c r="AJ179" s="10">
        <v>2</v>
      </c>
      <c r="AO179" s="10">
        <v>175</v>
      </c>
      <c r="AP179" s="10">
        <v>129</v>
      </c>
      <c r="AS179" s="10">
        <v>304</v>
      </c>
      <c r="AT179" s="10">
        <v>0.20799999999999999</v>
      </c>
    </row>
    <row r="180" spans="31:46" x14ac:dyDescent="0.25">
      <c r="AE180" s="10">
        <v>86</v>
      </c>
      <c r="AF180" s="10">
        <v>166</v>
      </c>
      <c r="AI180" s="10">
        <v>1.76</v>
      </c>
      <c r="AJ180" s="10">
        <v>1</v>
      </c>
      <c r="AO180" s="10">
        <v>176</v>
      </c>
      <c r="AP180" s="10">
        <v>129</v>
      </c>
      <c r="AS180" s="10">
        <v>305</v>
      </c>
      <c r="AT180" s="10">
        <v>0.20899999999999999</v>
      </c>
    </row>
    <row r="181" spans="31:46" x14ac:dyDescent="0.25">
      <c r="AE181" s="10">
        <v>87</v>
      </c>
      <c r="AF181" s="10">
        <v>166</v>
      </c>
      <c r="AI181" s="10">
        <v>1.77</v>
      </c>
      <c r="AJ181" s="10">
        <v>1</v>
      </c>
      <c r="AO181" s="10">
        <v>177</v>
      </c>
      <c r="AP181" s="10">
        <v>130</v>
      </c>
      <c r="AS181" s="10">
        <v>306</v>
      </c>
      <c r="AT181" s="10">
        <v>0.21</v>
      </c>
    </row>
    <row r="182" spans="31:46" x14ac:dyDescent="0.25">
      <c r="AE182" s="10">
        <v>88</v>
      </c>
      <c r="AF182" s="10">
        <v>166</v>
      </c>
      <c r="AI182" s="10">
        <v>1.78</v>
      </c>
      <c r="AJ182" s="10">
        <v>1</v>
      </c>
      <c r="AO182" s="10">
        <v>178</v>
      </c>
      <c r="AP182" s="10">
        <v>130</v>
      </c>
      <c r="AS182" s="10">
        <v>307</v>
      </c>
      <c r="AT182" s="10">
        <v>0.21099999999999999</v>
      </c>
    </row>
    <row r="183" spans="31:46" x14ac:dyDescent="0.25">
      <c r="AE183" s="10">
        <v>89</v>
      </c>
      <c r="AF183" s="10">
        <v>167</v>
      </c>
      <c r="AI183" s="10">
        <v>1.79</v>
      </c>
      <c r="AJ183" s="10">
        <v>1</v>
      </c>
      <c r="AO183" s="10">
        <v>179</v>
      </c>
      <c r="AP183" s="10">
        <v>130</v>
      </c>
      <c r="AS183" s="10">
        <v>308</v>
      </c>
      <c r="AT183" s="10">
        <v>0.21199999999999999</v>
      </c>
    </row>
    <row r="184" spans="31:46" x14ac:dyDescent="0.25">
      <c r="AE184" s="10">
        <v>90</v>
      </c>
      <c r="AF184" s="10">
        <v>167</v>
      </c>
      <c r="AI184" s="10">
        <v>1.8</v>
      </c>
      <c r="AJ184" s="10">
        <v>1</v>
      </c>
      <c r="AO184" s="10">
        <v>180</v>
      </c>
      <c r="AP184" s="10">
        <v>130</v>
      </c>
      <c r="AS184" s="10">
        <v>309</v>
      </c>
      <c r="AT184" s="10">
        <v>0.21299999999999999</v>
      </c>
    </row>
    <row r="185" spans="31:46" x14ac:dyDescent="0.25">
      <c r="AE185" s="10">
        <v>91</v>
      </c>
      <c r="AF185" s="10">
        <v>167</v>
      </c>
      <c r="AI185" s="10">
        <v>1.81</v>
      </c>
      <c r="AJ185" s="10">
        <v>1</v>
      </c>
      <c r="AO185" s="10">
        <v>181</v>
      </c>
      <c r="AP185" s="10">
        <v>131</v>
      </c>
      <c r="AS185" s="10">
        <v>310</v>
      </c>
      <c r="AT185" s="10">
        <v>0.214</v>
      </c>
    </row>
    <row r="186" spans="31:46" x14ac:dyDescent="0.25">
      <c r="AE186" s="10">
        <v>92</v>
      </c>
      <c r="AF186" s="10">
        <v>167</v>
      </c>
      <c r="AI186" s="10">
        <v>1.82</v>
      </c>
      <c r="AJ186" s="10">
        <v>1</v>
      </c>
      <c r="AO186" s="10">
        <v>182</v>
      </c>
      <c r="AP186" s="10">
        <v>131</v>
      </c>
      <c r="AS186" s="10">
        <v>311</v>
      </c>
      <c r="AT186" s="10">
        <v>0.216</v>
      </c>
    </row>
    <row r="187" spans="31:46" x14ac:dyDescent="0.25">
      <c r="AE187" s="10">
        <v>93</v>
      </c>
      <c r="AF187" s="10">
        <v>167</v>
      </c>
      <c r="AI187" s="10">
        <v>1.83</v>
      </c>
      <c r="AJ187" s="10">
        <v>1</v>
      </c>
      <c r="AO187" s="10">
        <v>183</v>
      </c>
      <c r="AP187" s="10">
        <v>131</v>
      </c>
      <c r="AS187" s="10">
        <v>312</v>
      </c>
      <c r="AT187" s="10">
        <v>0.217</v>
      </c>
    </row>
    <row r="188" spans="31:46" x14ac:dyDescent="0.25">
      <c r="AE188" s="10">
        <v>94</v>
      </c>
      <c r="AF188" s="10">
        <v>168</v>
      </c>
      <c r="AI188" s="10">
        <v>1.84</v>
      </c>
      <c r="AJ188" s="10">
        <v>1</v>
      </c>
      <c r="AO188" s="10">
        <v>184</v>
      </c>
      <c r="AP188" s="10">
        <v>132</v>
      </c>
      <c r="AS188" s="10">
        <v>313</v>
      </c>
      <c r="AT188" s="10">
        <v>0.218</v>
      </c>
    </row>
    <row r="189" spans="31:46" x14ac:dyDescent="0.25">
      <c r="AE189" s="10">
        <v>95</v>
      </c>
      <c r="AF189" s="10">
        <v>168</v>
      </c>
      <c r="AI189" s="10">
        <v>1.85</v>
      </c>
      <c r="AJ189" s="10">
        <v>1</v>
      </c>
      <c r="AO189" s="10">
        <v>185</v>
      </c>
      <c r="AP189" s="10">
        <v>132</v>
      </c>
      <c r="AS189" s="10">
        <v>314</v>
      </c>
      <c r="AT189" s="10">
        <v>0.219</v>
      </c>
    </row>
    <row r="190" spans="31:46" x14ac:dyDescent="0.25">
      <c r="AE190" s="10">
        <v>96</v>
      </c>
      <c r="AF190" s="10">
        <v>168</v>
      </c>
      <c r="AI190" s="10">
        <v>1.86</v>
      </c>
      <c r="AJ190" s="10">
        <v>1</v>
      </c>
      <c r="AO190" s="10">
        <v>186</v>
      </c>
      <c r="AP190" s="10">
        <v>132</v>
      </c>
      <c r="AS190" s="10">
        <v>315</v>
      </c>
      <c r="AT190" s="10">
        <v>0.22</v>
      </c>
    </row>
    <row r="191" spans="31:46" x14ac:dyDescent="0.25">
      <c r="AE191" s="10">
        <v>97</v>
      </c>
      <c r="AF191" s="10">
        <v>168</v>
      </c>
      <c r="AI191" s="10">
        <v>1.87</v>
      </c>
      <c r="AJ191" s="10">
        <v>1</v>
      </c>
      <c r="AO191" s="10">
        <v>187</v>
      </c>
      <c r="AP191" s="10">
        <v>132</v>
      </c>
      <c r="AS191" s="10">
        <v>316</v>
      </c>
      <c r="AT191" s="10">
        <v>0.222</v>
      </c>
    </row>
    <row r="192" spans="31:46" x14ac:dyDescent="0.25">
      <c r="AE192" s="10">
        <v>98</v>
      </c>
      <c r="AF192" s="10">
        <v>169</v>
      </c>
      <c r="AI192" s="10">
        <v>1.88</v>
      </c>
      <c r="AJ192" s="10">
        <v>1</v>
      </c>
      <c r="AO192" s="10">
        <v>188</v>
      </c>
      <c r="AP192" s="10">
        <v>133</v>
      </c>
      <c r="AS192" s="10">
        <v>317</v>
      </c>
      <c r="AT192" s="10">
        <v>0.223</v>
      </c>
    </row>
    <row r="193" spans="31:47" x14ac:dyDescent="0.25">
      <c r="AE193" s="10">
        <v>99</v>
      </c>
      <c r="AF193" s="10">
        <v>169</v>
      </c>
      <c r="AI193" s="10">
        <v>1.89</v>
      </c>
      <c r="AJ193" s="10">
        <v>1</v>
      </c>
      <c r="AO193" s="10">
        <v>189</v>
      </c>
      <c r="AP193" s="10">
        <v>133</v>
      </c>
      <c r="AS193" s="10">
        <v>318</v>
      </c>
      <c r="AT193" s="10">
        <v>0.224</v>
      </c>
    </row>
    <row r="194" spans="31:47" x14ac:dyDescent="0.25">
      <c r="AE194" s="10">
        <v>100</v>
      </c>
      <c r="AF194" s="10">
        <v>169</v>
      </c>
      <c r="AI194" s="10">
        <v>1.9</v>
      </c>
      <c r="AJ194" s="10">
        <v>1</v>
      </c>
      <c r="AO194" s="10">
        <v>190</v>
      </c>
      <c r="AP194" s="10">
        <v>133</v>
      </c>
      <c r="AS194" s="10">
        <v>319</v>
      </c>
      <c r="AT194" s="10">
        <v>0.22500000000000001</v>
      </c>
    </row>
    <row r="195" spans="31:47" x14ac:dyDescent="0.25">
      <c r="AI195" s="10">
        <v>1.91</v>
      </c>
      <c r="AJ195" s="10">
        <v>1</v>
      </c>
      <c r="AO195" s="10">
        <v>191</v>
      </c>
      <c r="AP195" s="10">
        <v>134</v>
      </c>
      <c r="AS195" s="10">
        <v>320</v>
      </c>
      <c r="AT195" s="10">
        <v>0.22600000000000001</v>
      </c>
    </row>
    <row r="196" spans="31:47" x14ac:dyDescent="0.25">
      <c r="AI196" s="10">
        <v>1.92</v>
      </c>
      <c r="AJ196" s="10">
        <v>1</v>
      </c>
      <c r="AO196" s="10">
        <v>192</v>
      </c>
      <c r="AP196" s="10">
        <v>134</v>
      </c>
      <c r="AS196" s="10">
        <v>321</v>
      </c>
      <c r="AT196" s="10">
        <v>0.22700000000000001</v>
      </c>
    </row>
    <row r="197" spans="31:47" x14ac:dyDescent="0.25">
      <c r="AI197" s="10">
        <v>1.93</v>
      </c>
      <c r="AJ197" s="10">
        <v>0</v>
      </c>
      <c r="AO197" s="10">
        <v>193</v>
      </c>
      <c r="AP197" s="10">
        <v>134</v>
      </c>
      <c r="AS197" s="10">
        <v>322</v>
      </c>
      <c r="AT197" s="10">
        <v>0.22900000000000001</v>
      </c>
    </row>
    <row r="198" spans="31:47" x14ac:dyDescent="0.25">
      <c r="AI198" s="10">
        <v>1.94</v>
      </c>
      <c r="AJ198" s="10">
        <v>0</v>
      </c>
      <c r="AO198" s="10">
        <v>194</v>
      </c>
      <c r="AP198" s="10">
        <v>134</v>
      </c>
      <c r="AS198" s="10">
        <v>323</v>
      </c>
      <c r="AT198" s="10">
        <v>0.23</v>
      </c>
    </row>
    <row r="199" spans="31:47" x14ac:dyDescent="0.25">
      <c r="AI199" s="10">
        <v>1.95</v>
      </c>
      <c r="AJ199" s="10">
        <v>0</v>
      </c>
      <c r="AO199" s="10">
        <v>195</v>
      </c>
      <c r="AP199" s="10">
        <v>135</v>
      </c>
      <c r="AS199" s="10">
        <v>324</v>
      </c>
      <c r="AT199" s="10">
        <v>0.23100000000000001</v>
      </c>
    </row>
    <row r="200" spans="31:47" x14ac:dyDescent="0.25">
      <c r="AI200" s="10">
        <v>1.96</v>
      </c>
      <c r="AJ200" s="10">
        <v>0</v>
      </c>
      <c r="AO200" s="10">
        <v>196</v>
      </c>
      <c r="AP200" s="10">
        <v>135</v>
      </c>
      <c r="AS200" s="10">
        <v>325</v>
      </c>
      <c r="AT200" s="10">
        <v>0.23200000000000001</v>
      </c>
    </row>
    <row r="201" spans="31:47" x14ac:dyDescent="0.25">
      <c r="AI201" s="10">
        <v>1.97</v>
      </c>
      <c r="AJ201" s="10">
        <v>0</v>
      </c>
      <c r="AO201" s="10">
        <v>197</v>
      </c>
      <c r="AP201" s="10">
        <v>135</v>
      </c>
      <c r="AS201" s="10">
        <v>326</v>
      </c>
      <c r="AT201" s="10">
        <v>0.23400000000000001</v>
      </c>
    </row>
    <row r="202" spans="31:47" x14ac:dyDescent="0.25">
      <c r="AI202" s="10">
        <v>1.98</v>
      </c>
      <c r="AJ202" s="10">
        <v>0</v>
      </c>
      <c r="AO202" s="10">
        <v>198</v>
      </c>
      <c r="AP202" s="10">
        <v>135</v>
      </c>
      <c r="AS202" s="10">
        <v>327</v>
      </c>
      <c r="AT202" s="10">
        <v>0.23499999999999999</v>
      </c>
    </row>
    <row r="203" spans="31:47" x14ac:dyDescent="0.25">
      <c r="AI203" s="10">
        <v>1.99</v>
      </c>
      <c r="AJ203" s="10">
        <v>0</v>
      </c>
      <c r="AO203" s="10">
        <v>199</v>
      </c>
      <c r="AP203" s="10">
        <v>136</v>
      </c>
      <c r="AS203" s="10">
        <v>328</v>
      </c>
      <c r="AT203" s="10">
        <v>0.23599999999999999</v>
      </c>
    </row>
    <row r="204" spans="31:47" x14ac:dyDescent="0.25">
      <c r="AH204" s="8" t="str">
        <f>IF(C66=AI204,AJ204,IF(C66=AI205,AJ205,IF(C66=AI206,AJ206,IF(C66=AI207,AJ207,IF(C66=AI208,AJ208,IF(C66=AI209,AJ209,IF(C66=AI210,AJ210,IF(C66=AI211,AJ211,IF(C66=AI212,AJ212,IF(C66=AI213,AJ213,IF(C66=AI214,AJ214,IF(C66=AI215,AJ215,IF(C66=AI216,AJ216,IF(C66=AI217,AJ217,IF(C66=AI218,AJ218,IF(C66=AI219,AJ219,IF(C66=AI220,AJ220,IF(C66=AI221,AJ221,IF(C66=AI222,AJ222,IF(C66=AI223,AJ223,IF(C66=AI224,AJ224,IF(C66=AI225,AJ225,IF(C66=AI226,AJ226,IF(C66=AI227,AJ227,IF(C66=AI228,AJ228,IF(C66=AI229,AJ229,IF(C66=AI230,AJ230,IF(C66=AI231,AJ231,IF(C66=AI232,AJ232,IF(C66=AI233,AJ233,IF(C66=AI234,AJ234,IF(C66=AI235,AJ235,IF(C66=AI236,AJ236,IF(C66=AI237,AJ237,IF(C66=AI238,AJ238,IF(C66=AI239,AJ239,IF(C66=AI240,AJ240,IF(C66=AI241,AJ241,IF(C66=AI242,AJ242,IF(C66=AI243,AJ243,IF(C66=AI244,AJ244,IF(C66=AI245,AJ245,IF(C66=AI246,AJ246,IF(C66=AI247,AJ247,IF(C66=AI248,AJ248,IF(C66=AI249,AJ249,IF(C66=AI250,AJ250,IF(C66=AI251,AJ251,IF(C66=AI252,AJ252,IF(C66=AI253,AJ253,IF(C66&gt;6.9,AH254,"")))))))))))))))))))))))))))))))))))))))))))))))))))</f>
        <v/>
      </c>
      <c r="AI204" s="10">
        <v>2</v>
      </c>
      <c r="AJ204" s="10">
        <v>0</v>
      </c>
      <c r="AN204" s="8" t="str">
        <f>IF(C63=AO204,AP204,IF(C63=AO205,AP205,IF(C63=AO206,AP206,IF(C63=AO207,AP207,IF(C63=AO208,AP208,IF(C63=AO209,AP209,IF(C63=AO210,AP210,IF(C63=AO211,AP211,IF(C63=AO212,AP212,IF(C63=AO213,AP213,IF(C63=AO214,AP214,IF(C63=AO215,AP215,IF(C63=AO216,AP216,IF(C63=AO217,AP217,IF(C63=AO218,AP218,IF(C63=AO219,AP219,IF(C63=AO220,AP220,IF(C63=AO221,AP221,IF(C63=AO222,AP222,IF(C63=AO223,AP223,IF(C63=AO224,AP224,IF(C63=AO225,AP225,IF(C63=AO226,AP226,IF(C63=AO227,AP227,IF(C63=AO228,AP228,IF(C63=AO229,AP229,IF(C63=AO230,AP230,IF(C63=AO231,AP231,IF(C63=AO232,AP232,IF(C63=AO233,AP233,IF(C63=AO234,AP234,IF(C63=AO235,AP235,IF(C63=AO236,AP236,IF(C63=AO237,AP237,IF(C63=AO238,AP238,IF(C63=AO239,AP239,IF(C63=AO240,AP240,IF(C63=AO241,AP241,IF(C63=AO242,AP242,IF(C63=AO243,AP243,IF(C63=AO244,AP244,IF(C63=AO245,AP245,IF(C63=AO246,AP246,IF(C63=AO247,AP247,IF(C63=AO248,AP248,IF(C63=AO249,AP249,IF(C63=AO250,AP250,IF(C63=AO251,AP251,IF(C63=AO252,AP252,IF(C63=AO253,AP253,IF(C63&gt;249,AN254,"")))))))))))))))))))))))))))))))))))))))))))))))))))</f>
        <v/>
      </c>
      <c r="AO204" s="10">
        <v>200</v>
      </c>
      <c r="AP204" s="10">
        <v>136</v>
      </c>
      <c r="AS204" s="10">
        <v>329</v>
      </c>
      <c r="AT204" s="10">
        <v>0.23699999999999999</v>
      </c>
    </row>
    <row r="205" spans="31:47" x14ac:dyDescent="0.25">
      <c r="AI205" s="10">
        <v>2.1</v>
      </c>
      <c r="AJ205" s="10">
        <v>0</v>
      </c>
      <c r="AO205" s="10">
        <v>201</v>
      </c>
      <c r="AP205" s="10">
        <v>136</v>
      </c>
      <c r="AS205" s="10">
        <v>330</v>
      </c>
      <c r="AT205" s="10">
        <v>0.23899999999999999</v>
      </c>
      <c r="AU205" s="8" t="str">
        <f>IF(AND(F77&gt;329,F77&lt;331),AT205,IF(AND(F77&gt;330,F77&lt;332),AT206,IF(AND(F77&gt;331,F77&lt;333),AT207,IF(AND(F77&gt;332,F77&lt;334),AT208,IF(AND(F77&gt;333,F77&lt;335),AT209,IF(AND(F77&gt;334,F77&lt;336),AT210,IF(AND(F77&gt;335,F77&lt;337),AT211,IF(AND(F77&gt;336,F77&lt;338),AT212,IF(AND(F77&gt;337,F77&lt;339),AT213,IF(AND(F77&gt;338,F77&lt;340),AT214,IF(AND(F77&gt;339,F77&lt;341),AT215,IF(AND(F77&gt;340,F77&lt;342),AT216,IF(AND(F77&gt;341,F77&lt;343),AT217,IF(AND(F77&gt;342,F77&lt;344),AT218,IF(AND(F77&gt;343,F77&lt;345),AT219,IF(AND(F77&gt;344,F77&lt;346),AT220,IF(AND(F77&gt;345,F77&lt;347),AT221,IF(AND(F77&gt;346,F77&lt;348),AT222,IF(AND(F77&gt;347,F77&lt;349),AT223,IF(AND(F77&gt;348,F77&lt;350),AT224,IF(AND(F77&gt;349,F77&lt;351),AT225,IF(AND(F77&gt;350,F77&lt;352),AT226,IF(AND(F77&gt;351,F77&lt;353),AT227,IF(AND(F77&gt;352,F77&lt;354),AT228,IF(AND(F77&gt;353,F77&lt;355),AT229,IF(AND(F77&gt;354,F77&lt;356),AT230,IF(AND(F77&gt;355,F77&lt;357),AT231,IF(AND(F77&gt;356,F77&lt;358),AT232,IF(AND(F77&gt;357,F77&lt;359),AT233,IF(AND(F77&gt;358,F77&lt;360),AT234,IF(F77&gt;359,AU235,"")))))))))))))))))))))))))))))))</f>
        <v/>
      </c>
    </row>
    <row r="206" spans="31:47" x14ac:dyDescent="0.25">
      <c r="AI206" s="10">
        <v>2.2000000000000002</v>
      </c>
      <c r="AJ206" s="10">
        <v>0</v>
      </c>
      <c r="AO206" s="10">
        <v>202</v>
      </c>
      <c r="AP206" s="10">
        <v>136</v>
      </c>
      <c r="AS206" s="10">
        <v>331</v>
      </c>
      <c r="AT206" s="10">
        <v>0.24</v>
      </c>
    </row>
    <row r="207" spans="31:47" x14ac:dyDescent="0.25">
      <c r="AI207" s="10">
        <v>2.2999999999999998</v>
      </c>
      <c r="AJ207" s="10">
        <v>0</v>
      </c>
      <c r="AO207" s="10">
        <v>203</v>
      </c>
      <c r="AP207" s="10">
        <v>137</v>
      </c>
      <c r="AS207" s="10">
        <v>332</v>
      </c>
      <c r="AT207" s="10">
        <v>0.24099999999999999</v>
      </c>
    </row>
    <row r="208" spans="31:47" x14ac:dyDescent="0.25">
      <c r="AI208" s="10">
        <v>2.4</v>
      </c>
      <c r="AJ208" s="10">
        <v>0</v>
      </c>
      <c r="AO208" s="10">
        <v>204</v>
      </c>
      <c r="AP208" s="10">
        <v>137</v>
      </c>
      <c r="AS208" s="10">
        <v>333</v>
      </c>
      <c r="AT208" s="10">
        <v>0.24199999999999999</v>
      </c>
    </row>
    <row r="209" spans="35:46" x14ac:dyDescent="0.25">
      <c r="AI209" s="10">
        <v>2.5</v>
      </c>
      <c r="AJ209" s="10">
        <v>0</v>
      </c>
      <c r="AO209" s="10">
        <v>205</v>
      </c>
      <c r="AP209" s="10">
        <v>137</v>
      </c>
      <c r="AS209" s="10">
        <v>334</v>
      </c>
      <c r="AT209" s="10">
        <v>0.24399999999999999</v>
      </c>
    </row>
    <row r="210" spans="35:46" x14ac:dyDescent="0.25">
      <c r="AI210" s="10">
        <v>2.6</v>
      </c>
      <c r="AJ210" s="10">
        <v>0</v>
      </c>
      <c r="AO210" s="10">
        <v>206</v>
      </c>
      <c r="AP210" s="10">
        <v>138</v>
      </c>
      <c r="AS210" s="10">
        <v>335</v>
      </c>
      <c r="AT210" s="10">
        <v>0.245</v>
      </c>
    </row>
    <row r="211" spans="35:46" x14ac:dyDescent="0.25">
      <c r="AI211" s="10">
        <v>2.7</v>
      </c>
      <c r="AJ211" s="10">
        <v>0</v>
      </c>
      <c r="AO211" s="10">
        <v>207</v>
      </c>
      <c r="AP211" s="10">
        <v>138</v>
      </c>
      <c r="AS211" s="10">
        <v>336</v>
      </c>
      <c r="AT211" s="10">
        <v>0.246</v>
      </c>
    </row>
    <row r="212" spans="35:46" x14ac:dyDescent="0.25">
      <c r="AI212" s="10">
        <v>2.8</v>
      </c>
      <c r="AJ212" s="10">
        <v>0</v>
      </c>
      <c r="AO212" s="10">
        <v>208</v>
      </c>
      <c r="AP212" s="10">
        <v>138</v>
      </c>
      <c r="AS212" s="10">
        <v>337</v>
      </c>
      <c r="AT212" s="10">
        <v>0.247</v>
      </c>
    </row>
    <row r="213" spans="35:46" x14ac:dyDescent="0.25">
      <c r="AI213" s="10">
        <v>2.9</v>
      </c>
      <c r="AJ213" s="10">
        <v>0</v>
      </c>
      <c r="AO213" s="10">
        <v>209</v>
      </c>
      <c r="AP213" s="10">
        <v>138</v>
      </c>
      <c r="AS213" s="10">
        <v>338</v>
      </c>
      <c r="AT213" s="10">
        <v>0.249</v>
      </c>
    </row>
    <row r="214" spans="35:46" x14ac:dyDescent="0.25">
      <c r="AI214" s="10">
        <v>3</v>
      </c>
      <c r="AJ214" s="10">
        <v>0</v>
      </c>
      <c r="AO214" s="10">
        <v>210</v>
      </c>
      <c r="AP214" s="10">
        <v>139</v>
      </c>
      <c r="AS214" s="10">
        <v>339</v>
      </c>
      <c r="AT214" s="10">
        <v>0.25</v>
      </c>
    </row>
    <row r="215" spans="35:46" x14ac:dyDescent="0.25">
      <c r="AI215" s="10">
        <v>3.1</v>
      </c>
      <c r="AJ215" s="10">
        <v>0</v>
      </c>
      <c r="AO215" s="10">
        <v>211</v>
      </c>
      <c r="AP215" s="10">
        <v>139</v>
      </c>
      <c r="AS215" s="10">
        <v>340</v>
      </c>
      <c r="AT215" s="10">
        <v>0.251</v>
      </c>
    </row>
    <row r="216" spans="35:46" x14ac:dyDescent="0.25">
      <c r="AI216" s="10">
        <v>3.2</v>
      </c>
      <c r="AJ216" s="10">
        <v>0</v>
      </c>
      <c r="AO216" s="10">
        <v>212</v>
      </c>
      <c r="AP216" s="10">
        <v>139</v>
      </c>
      <c r="AS216" s="10">
        <v>341</v>
      </c>
      <c r="AT216" s="10">
        <v>0.253</v>
      </c>
    </row>
    <row r="217" spans="35:46" x14ac:dyDescent="0.25">
      <c r="AI217" s="10">
        <v>3.3</v>
      </c>
      <c r="AJ217" s="10">
        <v>1</v>
      </c>
      <c r="AO217" s="10">
        <v>213</v>
      </c>
      <c r="AP217" s="10">
        <v>139</v>
      </c>
      <c r="AS217" s="10">
        <v>342</v>
      </c>
      <c r="AT217" s="10">
        <v>0.254</v>
      </c>
    </row>
    <row r="218" spans="35:46" x14ac:dyDescent="0.25">
      <c r="AI218" s="10">
        <v>3.4</v>
      </c>
      <c r="AJ218" s="10">
        <v>1</v>
      </c>
      <c r="AO218" s="10">
        <v>214</v>
      </c>
      <c r="AP218" s="10">
        <v>139</v>
      </c>
      <c r="AS218" s="10">
        <v>343</v>
      </c>
      <c r="AT218" s="10">
        <v>0.255</v>
      </c>
    </row>
    <row r="219" spans="35:46" x14ac:dyDescent="0.25">
      <c r="AI219" s="10">
        <v>3.5</v>
      </c>
      <c r="AJ219" s="10">
        <v>1</v>
      </c>
      <c r="AO219" s="10">
        <v>215</v>
      </c>
      <c r="AP219" s="10">
        <v>140</v>
      </c>
      <c r="AS219" s="10">
        <v>344</v>
      </c>
      <c r="AT219" s="10">
        <v>0.25700000000000001</v>
      </c>
    </row>
    <row r="220" spans="35:46" x14ac:dyDescent="0.25">
      <c r="AI220" s="10">
        <v>3.6</v>
      </c>
      <c r="AJ220" s="10">
        <v>1</v>
      </c>
      <c r="AO220" s="10">
        <v>216</v>
      </c>
      <c r="AP220" s="10">
        <v>140</v>
      </c>
      <c r="AS220" s="10">
        <v>345</v>
      </c>
      <c r="AT220" s="10">
        <v>0.25800000000000001</v>
      </c>
    </row>
    <row r="221" spans="35:46" x14ac:dyDescent="0.25">
      <c r="AI221" s="10">
        <v>3.7</v>
      </c>
      <c r="AJ221" s="10">
        <v>1</v>
      </c>
      <c r="AO221" s="10">
        <v>217</v>
      </c>
      <c r="AP221" s="10">
        <v>140</v>
      </c>
      <c r="AS221" s="10">
        <v>346</v>
      </c>
      <c r="AT221" s="10">
        <v>0.25900000000000001</v>
      </c>
    </row>
    <row r="222" spans="35:46" x14ac:dyDescent="0.25">
      <c r="AI222" s="10">
        <v>3.8</v>
      </c>
      <c r="AJ222" s="10">
        <v>1</v>
      </c>
      <c r="AO222" s="10">
        <v>218</v>
      </c>
      <c r="AP222" s="10">
        <v>140</v>
      </c>
      <c r="AS222" s="10">
        <v>347</v>
      </c>
      <c r="AT222" s="10">
        <v>0.26</v>
      </c>
    </row>
    <row r="223" spans="35:46" x14ac:dyDescent="0.25">
      <c r="AI223" s="10">
        <v>3.9</v>
      </c>
      <c r="AJ223" s="10">
        <v>1</v>
      </c>
      <c r="AO223" s="10">
        <v>219</v>
      </c>
      <c r="AP223" s="10">
        <v>141</v>
      </c>
      <c r="AS223" s="10">
        <v>348</v>
      </c>
      <c r="AT223" s="10">
        <v>0.26200000000000001</v>
      </c>
    </row>
    <row r="224" spans="35:46" x14ac:dyDescent="0.25">
      <c r="AI224" s="10">
        <v>4</v>
      </c>
      <c r="AJ224" s="10">
        <v>1</v>
      </c>
      <c r="AO224" s="10">
        <v>220</v>
      </c>
      <c r="AP224" s="10">
        <v>141</v>
      </c>
      <c r="AS224" s="10">
        <v>349</v>
      </c>
      <c r="AT224" s="10">
        <v>0.26300000000000001</v>
      </c>
    </row>
    <row r="225" spans="35:47" x14ac:dyDescent="0.25">
      <c r="AI225" s="10">
        <v>4.0999999999999996</v>
      </c>
      <c r="AJ225" s="10">
        <v>1</v>
      </c>
      <c r="AO225" s="10">
        <v>221</v>
      </c>
      <c r="AP225" s="10">
        <v>141</v>
      </c>
      <c r="AS225" s="10">
        <v>350</v>
      </c>
      <c r="AT225" s="10">
        <v>0.26400000000000001</v>
      </c>
    </row>
    <row r="226" spans="35:47" x14ac:dyDescent="0.25">
      <c r="AI226" s="10">
        <v>4.2</v>
      </c>
      <c r="AJ226" s="10">
        <v>1</v>
      </c>
      <c r="AO226" s="10">
        <v>222</v>
      </c>
      <c r="AP226" s="10">
        <v>141</v>
      </c>
      <c r="AS226" s="10">
        <v>351</v>
      </c>
      <c r="AT226" s="10">
        <v>0.26600000000000001</v>
      </c>
    </row>
    <row r="227" spans="35:47" x14ac:dyDescent="0.25">
      <c r="AI227" s="10">
        <v>4.3</v>
      </c>
      <c r="AJ227" s="10">
        <v>1</v>
      </c>
      <c r="AO227" s="10">
        <v>223</v>
      </c>
      <c r="AP227" s="10">
        <v>142</v>
      </c>
      <c r="AS227" s="10">
        <v>352</v>
      </c>
      <c r="AT227" s="10">
        <v>0.26700000000000002</v>
      </c>
    </row>
    <row r="228" spans="35:47" x14ac:dyDescent="0.25">
      <c r="AI228" s="10">
        <v>4.4000000000000004</v>
      </c>
      <c r="AJ228" s="10">
        <v>1</v>
      </c>
      <c r="AO228" s="10">
        <v>224</v>
      </c>
      <c r="AP228" s="10">
        <v>142</v>
      </c>
      <c r="AS228" s="10">
        <v>353</v>
      </c>
      <c r="AT228" s="10">
        <v>0.26800000000000002</v>
      </c>
    </row>
    <row r="229" spans="35:47" x14ac:dyDescent="0.25">
      <c r="AI229" s="10">
        <v>4.5</v>
      </c>
      <c r="AJ229" s="10">
        <v>1</v>
      </c>
      <c r="AO229" s="10">
        <v>225</v>
      </c>
      <c r="AP229" s="10">
        <v>142</v>
      </c>
      <c r="AS229" s="10">
        <v>354</v>
      </c>
      <c r="AT229" s="10">
        <v>0.27</v>
      </c>
    </row>
    <row r="230" spans="35:47" x14ac:dyDescent="0.25">
      <c r="AI230" s="10">
        <v>4.5999999999999996</v>
      </c>
      <c r="AJ230" s="10">
        <v>1</v>
      </c>
      <c r="AO230" s="10">
        <v>226</v>
      </c>
      <c r="AP230" s="10">
        <v>142</v>
      </c>
      <c r="AS230" s="10">
        <v>355</v>
      </c>
      <c r="AT230" s="10">
        <v>0.27100000000000002</v>
      </c>
    </row>
    <row r="231" spans="35:47" x14ac:dyDescent="0.25">
      <c r="AI231" s="10">
        <v>4.7</v>
      </c>
      <c r="AJ231" s="10">
        <v>1</v>
      </c>
      <c r="AO231" s="10">
        <v>227</v>
      </c>
      <c r="AP231" s="10">
        <v>143</v>
      </c>
      <c r="AS231" s="10">
        <v>356</v>
      </c>
      <c r="AT231" s="10">
        <v>0.27300000000000002</v>
      </c>
    </row>
    <row r="232" spans="35:47" x14ac:dyDescent="0.25">
      <c r="AI232" s="10">
        <v>4.8</v>
      </c>
      <c r="AJ232" s="10">
        <v>1</v>
      </c>
      <c r="AO232" s="10">
        <v>228</v>
      </c>
      <c r="AP232" s="10">
        <v>143</v>
      </c>
      <c r="AS232" s="10">
        <v>357</v>
      </c>
      <c r="AT232" s="10">
        <v>0.27400000000000002</v>
      </c>
    </row>
    <row r="233" spans="35:47" x14ac:dyDescent="0.25">
      <c r="AI233" s="10">
        <v>4.9000000000000004</v>
      </c>
      <c r="AJ233" s="10">
        <v>1</v>
      </c>
      <c r="AO233" s="10">
        <v>229</v>
      </c>
      <c r="AP233" s="10">
        <v>143</v>
      </c>
      <c r="AS233" s="10">
        <v>358</v>
      </c>
      <c r="AT233" s="10">
        <v>0.27500000000000002</v>
      </c>
    </row>
    <row r="234" spans="35:47" x14ac:dyDescent="0.25">
      <c r="AI234" s="10">
        <v>5</v>
      </c>
      <c r="AJ234" s="10">
        <v>1</v>
      </c>
      <c r="AO234" s="10">
        <v>230</v>
      </c>
      <c r="AP234" s="10">
        <v>143</v>
      </c>
      <c r="AS234" s="10">
        <v>359</v>
      </c>
      <c r="AT234" s="10">
        <v>0.27700000000000002</v>
      </c>
    </row>
    <row r="235" spans="35:47" x14ac:dyDescent="0.25">
      <c r="AI235" s="10">
        <v>5.0999999999999996</v>
      </c>
      <c r="AJ235" s="10">
        <v>1</v>
      </c>
      <c r="AO235" s="10">
        <v>231</v>
      </c>
      <c r="AP235" s="10">
        <v>143</v>
      </c>
      <c r="AS235" s="10">
        <v>360</v>
      </c>
      <c r="AT235" s="10">
        <v>0.27800000000000002</v>
      </c>
      <c r="AU235" s="8" t="str">
        <f>IF(AND(F77&gt;359,F77&lt;361),AT235,IF(AND(F77&gt;360,F77&lt;362),AT236,IF(AND(F77&gt;361,F77&lt;363),AT237,IF(AND(F77&gt;362,F77&lt;364),AT238,IF(AND(F77&gt;363,F77&lt;365),AT239,IF(AND(F77&gt;364,F77&lt;366),AT240,IF(AND(F77&gt;365,F77&lt;367),AT241,IF(AND(F77&gt;366,F77&lt;368),AT242,IF(AND(F77&gt;367,F77&lt;369),AT243,IF(AND(F77&gt;368,F77&lt;370),AT244,IF(AND(F77&gt;369,F77&lt;371),AT245,IF(AND(F77&gt;370,F77&lt;372),AT246,IF(AND(F77&gt;371,F77&lt;373),AT247,IF(AND(F77&gt;372,F77&lt;374),AT248,IF(AND(F77&gt;373,F77&lt;375),AT249,IF(AND(F77&gt;374,F77&lt;376),AT250,IF(AND(F77&gt;375,F77&lt;377),AT251,IF(AND(F77&gt;376,F77&lt;378),AT252,IF(AND(F77&gt;377,F77&lt;379),AT253,IF(AND(F77&gt;378,F77&lt;380),AT254,IF(AND(F77&gt;379,F77&lt;381),AT255,IF(AND(F77&gt;380,F77&lt;382),AT256,IF(AND(F77&gt;381,F77&lt;383),AT257,IF(AND(F77&gt;382,F77&lt;384),AT258,IF(AND(F77&gt;383,F77&lt;385),AT259,IF(AND(F77&gt;384,F77&lt;386),AT260,IF(AND(F77&gt;385,F77&lt;387),AT261,IF(AND(F77&gt;386,F77&lt;388),AT262,IF(AND(F77&gt;387,F77&lt;389),AT263,IF(AND(F77&gt;388,F77&lt;390),AT264,IF(F77&gt;389,AU265,"")))))))))))))))))))))))))))))))</f>
        <v/>
      </c>
    </row>
    <row r="236" spans="35:47" x14ac:dyDescent="0.25">
      <c r="AI236" s="10">
        <v>5.2</v>
      </c>
      <c r="AJ236" s="10">
        <v>2</v>
      </c>
      <c r="AO236" s="10">
        <v>232</v>
      </c>
      <c r="AP236" s="10">
        <v>144</v>
      </c>
      <c r="AS236" s="10">
        <v>361</v>
      </c>
      <c r="AT236" s="10">
        <v>0.27900000000000003</v>
      </c>
    </row>
    <row r="237" spans="35:47" x14ac:dyDescent="0.25">
      <c r="AI237" s="10">
        <v>5.3</v>
      </c>
      <c r="AJ237" s="10">
        <v>2</v>
      </c>
      <c r="AO237" s="10">
        <v>233</v>
      </c>
      <c r="AP237" s="10">
        <v>144</v>
      </c>
      <c r="AS237" s="10">
        <v>362</v>
      </c>
      <c r="AT237" s="10">
        <v>0.28100000000000003</v>
      </c>
    </row>
    <row r="238" spans="35:47" x14ac:dyDescent="0.25">
      <c r="AI238" s="10">
        <v>5.4</v>
      </c>
      <c r="AJ238" s="10">
        <v>2</v>
      </c>
      <c r="AO238" s="10">
        <v>234</v>
      </c>
      <c r="AP238" s="10">
        <v>144</v>
      </c>
      <c r="AS238" s="10">
        <v>363</v>
      </c>
      <c r="AT238" s="10">
        <v>0.28199999999999997</v>
      </c>
    </row>
    <row r="239" spans="35:47" x14ac:dyDescent="0.25">
      <c r="AI239" s="10">
        <v>5.5</v>
      </c>
      <c r="AJ239" s="10">
        <v>2</v>
      </c>
      <c r="AO239" s="10">
        <v>235</v>
      </c>
      <c r="AP239" s="10">
        <v>144</v>
      </c>
      <c r="AS239" s="10">
        <v>364</v>
      </c>
      <c r="AT239" s="10">
        <v>0.28399999999999997</v>
      </c>
    </row>
    <row r="240" spans="35:47" x14ac:dyDescent="0.25">
      <c r="AI240" s="10">
        <v>5.6</v>
      </c>
      <c r="AJ240" s="10">
        <v>2</v>
      </c>
      <c r="AO240" s="10">
        <v>236</v>
      </c>
      <c r="AP240" s="10">
        <v>145</v>
      </c>
      <c r="AS240" s="10">
        <v>365</v>
      </c>
      <c r="AT240" s="10">
        <v>0.28499999999999998</v>
      </c>
    </row>
    <row r="241" spans="34:46" x14ac:dyDescent="0.25">
      <c r="AI241" s="10">
        <v>5.7</v>
      </c>
      <c r="AJ241" s="10">
        <v>2</v>
      </c>
      <c r="AO241" s="10">
        <v>237</v>
      </c>
      <c r="AP241" s="10">
        <v>145</v>
      </c>
      <c r="AS241" s="10">
        <v>366</v>
      </c>
      <c r="AT241" s="10">
        <v>0.28599999999999998</v>
      </c>
    </row>
    <row r="242" spans="34:46" x14ac:dyDescent="0.25">
      <c r="AI242" s="10">
        <v>5.8</v>
      </c>
      <c r="AJ242" s="10">
        <v>2</v>
      </c>
      <c r="AO242" s="10">
        <v>238</v>
      </c>
      <c r="AP242" s="10">
        <v>145</v>
      </c>
      <c r="AS242" s="10">
        <v>367</v>
      </c>
      <c r="AT242" s="10">
        <v>0.28799999999999998</v>
      </c>
    </row>
    <row r="243" spans="34:46" x14ac:dyDescent="0.25">
      <c r="AI243" s="10">
        <v>5.9</v>
      </c>
      <c r="AJ243" s="10">
        <v>2</v>
      </c>
      <c r="AO243" s="10">
        <v>239</v>
      </c>
      <c r="AP243" s="10">
        <v>145</v>
      </c>
      <c r="AS243" s="10">
        <v>368</v>
      </c>
      <c r="AT243" s="10">
        <v>0.28899999999999998</v>
      </c>
    </row>
    <row r="244" spans="34:46" x14ac:dyDescent="0.25">
      <c r="AI244" s="10">
        <v>6</v>
      </c>
      <c r="AJ244" s="10">
        <v>2</v>
      </c>
      <c r="AO244" s="10">
        <v>240</v>
      </c>
      <c r="AP244" s="10">
        <v>145</v>
      </c>
      <c r="AS244" s="10">
        <v>369</v>
      </c>
      <c r="AT244" s="10">
        <v>0.29099999999999998</v>
      </c>
    </row>
    <row r="245" spans="34:46" x14ac:dyDescent="0.25">
      <c r="AI245" s="10">
        <v>6.1</v>
      </c>
      <c r="AJ245" s="10">
        <v>2</v>
      </c>
      <c r="AO245" s="10">
        <v>241</v>
      </c>
      <c r="AP245" s="10">
        <v>146</v>
      </c>
      <c r="AS245" s="10">
        <v>370</v>
      </c>
      <c r="AT245" s="10">
        <v>0.29199999999999998</v>
      </c>
    </row>
    <row r="246" spans="34:46" x14ac:dyDescent="0.25">
      <c r="AI246" s="10">
        <v>6.2</v>
      </c>
      <c r="AJ246" s="10">
        <v>2</v>
      </c>
      <c r="AO246" s="10">
        <v>242</v>
      </c>
      <c r="AP246" s="10">
        <v>146</v>
      </c>
      <c r="AS246" s="10">
        <v>371</v>
      </c>
      <c r="AT246" s="10">
        <v>0.29399999999999998</v>
      </c>
    </row>
    <row r="247" spans="34:46" x14ac:dyDescent="0.25">
      <c r="AI247" s="10">
        <v>6.3</v>
      </c>
      <c r="AJ247" s="10">
        <v>2</v>
      </c>
      <c r="AO247" s="10">
        <v>243</v>
      </c>
      <c r="AP247" s="10">
        <v>146</v>
      </c>
      <c r="AS247" s="10">
        <v>372</v>
      </c>
      <c r="AT247" s="10">
        <v>0.29499999999999998</v>
      </c>
    </row>
    <row r="248" spans="34:46" x14ac:dyDescent="0.25">
      <c r="AI248" s="10">
        <v>6.4</v>
      </c>
      <c r="AJ248" s="10">
        <v>2</v>
      </c>
      <c r="AO248" s="10">
        <v>244</v>
      </c>
      <c r="AP248" s="10">
        <v>146</v>
      </c>
      <c r="AS248" s="10">
        <v>373</v>
      </c>
      <c r="AT248" s="10">
        <v>0.29599999999999999</v>
      </c>
    </row>
    <row r="249" spans="34:46" x14ac:dyDescent="0.25">
      <c r="AI249" s="10">
        <v>6.5</v>
      </c>
      <c r="AJ249" s="10">
        <v>2</v>
      </c>
      <c r="AO249" s="10">
        <v>245</v>
      </c>
      <c r="AP249" s="10">
        <v>146</v>
      </c>
      <c r="AS249" s="10">
        <v>374</v>
      </c>
      <c r="AT249" s="10">
        <v>0.29799999999999999</v>
      </c>
    </row>
    <row r="250" spans="34:46" x14ac:dyDescent="0.25">
      <c r="AI250" s="10">
        <v>6.6</v>
      </c>
      <c r="AJ250" s="10">
        <v>2</v>
      </c>
      <c r="AO250" s="10">
        <v>246</v>
      </c>
      <c r="AP250" s="10">
        <v>147</v>
      </c>
      <c r="AS250" s="10">
        <v>375</v>
      </c>
      <c r="AT250" s="10">
        <v>0.29899999999999999</v>
      </c>
    </row>
    <row r="251" spans="34:46" x14ac:dyDescent="0.25">
      <c r="AI251" s="10">
        <v>6.7</v>
      </c>
      <c r="AJ251" s="10">
        <v>2</v>
      </c>
      <c r="AO251" s="10">
        <v>247</v>
      </c>
      <c r="AP251" s="10">
        <v>147</v>
      </c>
      <c r="AS251" s="10">
        <v>376</v>
      </c>
      <c r="AT251" s="10">
        <v>0.30099999999999999</v>
      </c>
    </row>
    <row r="252" spans="34:46" x14ac:dyDescent="0.25">
      <c r="AI252" s="10">
        <v>6.8</v>
      </c>
      <c r="AJ252" s="10">
        <v>2</v>
      </c>
      <c r="AO252" s="10">
        <v>248</v>
      </c>
      <c r="AP252" s="10">
        <v>147</v>
      </c>
      <c r="AS252" s="10">
        <v>377</v>
      </c>
      <c r="AT252" s="10">
        <v>0.30199999999999999</v>
      </c>
    </row>
    <row r="253" spans="34:46" x14ac:dyDescent="0.25">
      <c r="AI253" s="10">
        <v>6.9</v>
      </c>
      <c r="AJ253" s="10">
        <v>2</v>
      </c>
      <c r="AO253" s="10">
        <v>249</v>
      </c>
      <c r="AP253" s="10">
        <v>147</v>
      </c>
      <c r="AS253" s="10">
        <v>378</v>
      </c>
      <c r="AT253" s="10">
        <v>0.30399999999999999</v>
      </c>
    </row>
    <row r="254" spans="34:46" x14ac:dyDescent="0.25">
      <c r="AH254" s="8" t="str">
        <f>IF(C66=AI254,AJ254,IF(C66=AI255,AJ255,IF(C66=AI256,AJ256,IF(C66=AI257,AJ257,IF(C66=AI258,AJ258,IF(C66=AI259,AJ259,IF(C66=AI260,AJ260,IF(C66=AI261,AJ261,IF(C66=AI262,AJ262,IF(C66=AI263,AJ263,IF(C66=AI264,AJ264,IF(C66=AI265,AJ265,IF(C66=AI266,AJ266,IF(C66=AI267,AJ267,IF(C66=AI268,AJ268,IF(C66=AI269,AJ269,IF(C66=AI270,AJ270,IF(C66=AI271,AJ271,IF(C66=AI272,AJ272,IF(C66=AI273,AJ273,IF(C66=AI274,AJ274,IF(C66=AI275,AJ275,IF(C66=AI276,AJ276,IF(C66=AI277,AJ277,IF(C66=AI278,AJ278,IF(C66=AI279,AJ279,IF(C66=AI280,AJ280,IF(C66=AI281,AJ281,IF(C66=AI282,AJ282,IF(C66=AI283,AJ283,IF(C66=AI284,AJ284,IF(C66=AI285,AJ285,IF(C66=AI286,AJ286,IF(C66=AI287,AJ287,IF(C66=AI288,AJ288,IF(C66=AI289,AJ289,IF(C66=AI290,AJ290,IF(C66=AI291,AJ291,IF(C66=AI292,AJ292,IF(C66=AI293,AJ293,IF(C66=AI294,AJ294,IF(C66=AI295,AJ295,IF(C66=AI296,AJ296,IF(C66=AI297,AJ297,IF(C66=AI298,AJ298,IF(C66=AI299,AJ299,IF(C66=AI300,AJ300,IF(C66=AI301,AJ301,IF(C66=AI302,AJ302,IF(C66=AI303,AJ303,IF(C66&gt;29,AH304,"")))))))))))))))))))))))))))))))))))))))))))))))))))</f>
        <v/>
      </c>
      <c r="AI254" s="10">
        <v>7</v>
      </c>
      <c r="AJ254" s="10">
        <v>2</v>
      </c>
      <c r="AN254" s="8" t="str">
        <f>IF(C63=AO254,AP254,IF(C63=AO255,AP255,IF(C63=AO256,AP256,IF(C63=AO257,AP257,IF(C63=AO258,AP258,IF(C63=AO259,AP259,IF(C63=AO260,AP260,IF(C63=AO261,AP261,IF(C63=AO262,AP262,IF(C63=AO263,AP263,IF(C63=AO264,AP264,IF(C63=AO265,AP265,IF(C63=AO266,AP266,IF(C63=AO267,AP267,IF(C63=AO268,AP268,IF(C63=AO269,AP269,IF(C63=AO270,AP270,IF(C63=AO271,AP271,IF(C63=AO272,AP272,IF(C63=AO273,AP273,IF(C63=AO274,AP274,IF(C63=AO275,AP275,IF(C63=AO276,AP276,IF(C63=AO277,AP277,IF(C63=AO278,AP278,IF(C63=AO279,AP279,IF(C63=AO280,AP280,IF(C63=AO281,AP281,IF(C63=AO282,AP282,IF(C63=AO283,AP283,IF(C63=AO284,AP284,IF(C63=AO285,AP285,IF(C63=AO286,AP286,IF(C63=AO287,AP287,IF(C63=AO288,AP288,IF(C63=AO289,AP289,IF(C63=AO290,AP290,IF(C63=AO291,AP291,IF(C63=AO292,AP292,IF(C63=AO293,AP293,IF(C63=AO294,AP294,IF(C63=AO295,AP295,IF(C63=AO296,AP296,IF(C63=AO297,AP297,IF(C63=AO298,AP298,IF(C63=AO299,AP299,IF(C63=AO300,AP300,IF(C63=AO301,AP301,IF(C63=AO302,AP302,IF(C63=AO303,AP303,IF(C63&gt;299,AN304,"")))))))))))))))))))))))))))))))))))))))))))))))))))</f>
        <v/>
      </c>
      <c r="AO254" s="10">
        <v>250</v>
      </c>
      <c r="AP254" s="10">
        <v>148</v>
      </c>
      <c r="AS254" s="10">
        <v>379</v>
      </c>
      <c r="AT254" s="10">
        <v>0.30499999999999999</v>
      </c>
    </row>
    <row r="255" spans="34:46" x14ac:dyDescent="0.25">
      <c r="AI255" s="10">
        <v>7.1</v>
      </c>
      <c r="AJ255" s="10">
        <v>3</v>
      </c>
      <c r="AO255" s="10">
        <v>251</v>
      </c>
      <c r="AP255" s="10">
        <v>148</v>
      </c>
      <c r="AS255" s="10">
        <v>380</v>
      </c>
      <c r="AT255" s="10">
        <v>0.307</v>
      </c>
    </row>
    <row r="256" spans="34:46" x14ac:dyDescent="0.25">
      <c r="AI256" s="10">
        <v>7.2</v>
      </c>
      <c r="AJ256" s="10">
        <v>3</v>
      </c>
      <c r="AO256" s="10">
        <v>252</v>
      </c>
      <c r="AP256" s="10">
        <v>148</v>
      </c>
      <c r="AS256" s="10">
        <v>381</v>
      </c>
      <c r="AT256" s="10">
        <v>0.308</v>
      </c>
    </row>
    <row r="257" spans="35:47" x14ac:dyDescent="0.25">
      <c r="AI257" s="10">
        <v>7.3</v>
      </c>
      <c r="AJ257" s="10">
        <v>3</v>
      </c>
      <c r="AO257" s="10">
        <v>253</v>
      </c>
      <c r="AP257" s="10">
        <v>148</v>
      </c>
      <c r="AS257" s="10">
        <v>382</v>
      </c>
      <c r="AT257" s="10">
        <v>0.309</v>
      </c>
    </row>
    <row r="258" spans="35:47" x14ac:dyDescent="0.25">
      <c r="AI258" s="10">
        <v>7.4</v>
      </c>
      <c r="AJ258" s="10">
        <v>3</v>
      </c>
      <c r="AO258" s="10">
        <v>254</v>
      </c>
      <c r="AP258" s="10">
        <v>148</v>
      </c>
      <c r="AS258" s="10">
        <v>383</v>
      </c>
      <c r="AT258" s="10">
        <v>0.311</v>
      </c>
    </row>
    <row r="259" spans="35:47" x14ac:dyDescent="0.25">
      <c r="AI259" s="10">
        <v>7.5</v>
      </c>
      <c r="AJ259" s="10">
        <v>3</v>
      </c>
      <c r="AO259" s="10">
        <v>255</v>
      </c>
      <c r="AP259" s="10">
        <v>149</v>
      </c>
      <c r="AS259" s="10">
        <v>384</v>
      </c>
      <c r="AT259" s="10">
        <v>0.312</v>
      </c>
    </row>
    <row r="260" spans="35:47" x14ac:dyDescent="0.25">
      <c r="AI260" s="10">
        <v>7.6</v>
      </c>
      <c r="AJ260" s="10">
        <v>3</v>
      </c>
      <c r="AO260" s="10">
        <v>256</v>
      </c>
      <c r="AP260" s="10">
        <v>149</v>
      </c>
      <c r="AS260" s="10">
        <v>385</v>
      </c>
      <c r="AT260" s="10">
        <v>0.314</v>
      </c>
    </row>
    <row r="261" spans="35:47" x14ac:dyDescent="0.25">
      <c r="AI261" s="10">
        <v>7.7</v>
      </c>
      <c r="AJ261" s="10">
        <v>3</v>
      </c>
      <c r="AO261" s="10">
        <v>257</v>
      </c>
      <c r="AP261" s="10">
        <v>149</v>
      </c>
      <c r="AS261" s="10">
        <v>386</v>
      </c>
      <c r="AT261" s="10">
        <v>0.315</v>
      </c>
    </row>
    <row r="262" spans="35:47" x14ac:dyDescent="0.25">
      <c r="AI262" s="10">
        <v>7.8</v>
      </c>
      <c r="AJ262" s="10">
        <v>3</v>
      </c>
      <c r="AO262" s="10">
        <v>258</v>
      </c>
      <c r="AP262" s="10">
        <v>149</v>
      </c>
      <c r="AS262" s="10">
        <v>387</v>
      </c>
      <c r="AT262" s="10">
        <v>0.317</v>
      </c>
    </row>
    <row r="263" spans="35:47" x14ac:dyDescent="0.25">
      <c r="AI263" s="10">
        <v>7.9</v>
      </c>
      <c r="AJ263" s="10">
        <v>3</v>
      </c>
      <c r="AO263" s="10">
        <v>259</v>
      </c>
      <c r="AP263" s="10">
        <v>149</v>
      </c>
      <c r="AS263" s="10">
        <v>388</v>
      </c>
      <c r="AT263" s="10">
        <v>0.318</v>
      </c>
    </row>
    <row r="264" spans="35:47" x14ac:dyDescent="0.25">
      <c r="AI264" s="10">
        <v>8</v>
      </c>
      <c r="AJ264" s="10">
        <v>3</v>
      </c>
      <c r="AO264" s="10">
        <v>260</v>
      </c>
      <c r="AP264" s="10">
        <v>150</v>
      </c>
      <c r="AS264" s="10">
        <v>389</v>
      </c>
      <c r="AT264" s="10">
        <v>0.32</v>
      </c>
    </row>
    <row r="265" spans="35:47" x14ac:dyDescent="0.25">
      <c r="AI265" s="10">
        <v>8.1</v>
      </c>
      <c r="AJ265" s="10">
        <v>3</v>
      </c>
      <c r="AO265" s="10">
        <v>261</v>
      </c>
      <c r="AP265" s="10">
        <v>150</v>
      </c>
      <c r="AS265" s="10">
        <v>390</v>
      </c>
      <c r="AT265" s="10">
        <v>0.32100000000000001</v>
      </c>
      <c r="AU265" s="8" t="str">
        <f>IF(AND(F77&gt;389,F77&lt;391),AT265,IF(AND(F77&gt;390,F77&lt;392),AT266,IF(AND(F77&gt;391,F77&lt;393),AT267,IF(AND(F77&gt;392,F77&lt;394),AT268,IF(AND(F77&gt;393,F77&lt;395),AT269,IF(AND(F77&gt;394,F77&lt;396),AT270,IF(AND(F77&gt;395,F77&lt;397),AT271,IF(AND(F77&gt;396,F77&lt;398),AT272,IF(AND(F77&gt;397,F77&lt;399),AT273,IF(AND(F77&gt;398,F77&lt;400),AT274,IF(AND(F77&gt;399,F77&lt;401),AT275,IF(AND(F77&gt;400,F77&lt;402),AT276,IF(AND(F77&gt;401,F77&lt;403),AT277,IF(AND(F77&gt;402,F77&lt;404),AT278,IF(AND(F77&gt;403,F77&lt;405),AT279,IF(AND(F77&gt;404,F77&lt;406),AT280,IF(AND(F77&gt;405,F77&lt;407),AT281,IF(AND(F77&gt;406,F77&lt;408),AT282,IF(AND(F77&gt;407,F77&lt;409),AT283,IF(AND(F77&gt;408,F77&lt;410),AT284,IF(AND(F77&gt;409,F77&lt;411),AT285,IF(AND(F77&gt;410,F77&lt;412),AT286,IF(AND(F77&gt;411,F77&lt;413),AT287,IF(AND(F77&gt;412,F77&lt;414),AT288,IF(AND(F77&gt;413,F77&lt;415),AT289,IF(AND(F77&gt;414,F77&lt;416),AT290,IF(AND(F77&gt;415,F77&lt;417),AT291,IF(AND(F77&gt;416,F77&lt;418),AT292,IF(AND(F77&gt;417,F77&lt;419),AT293,IF(AND(F77&gt;418,F77&lt;420),AT294,IF(F77&gt;419,AU295,"")))))))))))))))))))))))))))))))</f>
        <v/>
      </c>
    </row>
    <row r="266" spans="35:47" x14ac:dyDescent="0.25">
      <c r="AI266" s="13">
        <v>8.1999999999999993</v>
      </c>
      <c r="AJ266" s="10">
        <v>3</v>
      </c>
      <c r="AO266" s="10">
        <v>262</v>
      </c>
      <c r="AP266" s="10">
        <v>150</v>
      </c>
      <c r="AS266" s="10">
        <v>391</v>
      </c>
      <c r="AT266" s="10">
        <v>0.32300000000000001</v>
      </c>
    </row>
    <row r="267" spans="35:47" x14ac:dyDescent="0.25">
      <c r="AI267" s="10">
        <v>8.3000000000000007</v>
      </c>
      <c r="AJ267" s="10">
        <v>3</v>
      </c>
      <c r="AO267" s="10">
        <v>263</v>
      </c>
      <c r="AP267" s="10">
        <v>150</v>
      </c>
      <c r="AS267" s="10">
        <v>392</v>
      </c>
      <c r="AT267" s="10">
        <v>0.32400000000000001</v>
      </c>
    </row>
    <row r="268" spans="35:47" x14ac:dyDescent="0.25">
      <c r="AI268" s="10">
        <v>8.4</v>
      </c>
      <c r="AJ268" s="10">
        <v>3</v>
      </c>
      <c r="AO268" s="10">
        <v>264</v>
      </c>
      <c r="AP268" s="10">
        <v>150</v>
      </c>
      <c r="AS268" s="10">
        <v>393</v>
      </c>
      <c r="AT268" s="10">
        <v>0.32600000000000001</v>
      </c>
    </row>
    <row r="269" spans="35:47" x14ac:dyDescent="0.25">
      <c r="AI269" s="10">
        <v>8.5</v>
      </c>
      <c r="AJ269" s="10">
        <v>3</v>
      </c>
      <c r="AO269" s="10">
        <v>265</v>
      </c>
      <c r="AP269" s="10">
        <v>151</v>
      </c>
      <c r="AS269" s="10">
        <v>394</v>
      </c>
      <c r="AT269" s="10">
        <v>0.32700000000000001</v>
      </c>
    </row>
    <row r="270" spans="35:47" x14ac:dyDescent="0.25">
      <c r="AI270" s="10">
        <v>8.6</v>
      </c>
      <c r="AJ270" s="10">
        <v>3</v>
      </c>
      <c r="AO270" s="10">
        <v>266</v>
      </c>
      <c r="AP270" s="10">
        <v>151</v>
      </c>
      <c r="AS270" s="10">
        <v>395</v>
      </c>
      <c r="AT270" s="10">
        <v>0.32900000000000001</v>
      </c>
    </row>
    <row r="271" spans="35:47" x14ac:dyDescent="0.25">
      <c r="AI271" s="10">
        <v>8.6999999999999993</v>
      </c>
      <c r="AJ271" s="10">
        <v>3</v>
      </c>
      <c r="AO271" s="10">
        <v>267</v>
      </c>
      <c r="AP271" s="10">
        <v>151</v>
      </c>
      <c r="AS271" s="10">
        <v>396</v>
      </c>
      <c r="AT271" s="10">
        <v>0.33</v>
      </c>
    </row>
    <row r="272" spans="35:47" x14ac:dyDescent="0.25">
      <c r="AI272" s="10">
        <v>8.8000000000000007</v>
      </c>
      <c r="AJ272" s="10">
        <v>3</v>
      </c>
      <c r="AO272" s="10">
        <v>268</v>
      </c>
      <c r="AP272" s="10">
        <v>151</v>
      </c>
      <c r="AS272" s="10">
        <v>397</v>
      </c>
      <c r="AT272" s="10">
        <v>0.33200000000000002</v>
      </c>
    </row>
    <row r="273" spans="35:46" x14ac:dyDescent="0.25">
      <c r="AI273" s="10">
        <v>8.9</v>
      </c>
      <c r="AJ273" s="10">
        <v>3</v>
      </c>
      <c r="AO273" s="10">
        <v>269</v>
      </c>
      <c r="AP273" s="10">
        <v>151</v>
      </c>
      <c r="AS273" s="10">
        <v>398</v>
      </c>
      <c r="AT273" s="10">
        <v>0.33400000000000002</v>
      </c>
    </row>
    <row r="274" spans="35:46" x14ac:dyDescent="0.25">
      <c r="AI274" s="10">
        <v>8</v>
      </c>
      <c r="AJ274" s="10">
        <v>4</v>
      </c>
      <c r="AO274" s="10">
        <v>270</v>
      </c>
      <c r="AP274" s="10">
        <v>152</v>
      </c>
      <c r="AS274" s="10">
        <v>399</v>
      </c>
      <c r="AT274" s="10">
        <v>0.33500000000000002</v>
      </c>
    </row>
    <row r="275" spans="35:46" x14ac:dyDescent="0.25">
      <c r="AI275" s="10">
        <v>9.1</v>
      </c>
      <c r="AJ275" s="10">
        <v>4</v>
      </c>
      <c r="AO275" s="10">
        <v>271</v>
      </c>
      <c r="AP275" s="10">
        <v>152</v>
      </c>
      <c r="AS275" s="10">
        <v>400</v>
      </c>
      <c r="AT275" s="10">
        <v>0.33700000000000002</v>
      </c>
    </row>
    <row r="276" spans="35:46" x14ac:dyDescent="0.25">
      <c r="AI276" s="10">
        <v>9.1999999999999993</v>
      </c>
      <c r="AJ276" s="10">
        <v>4</v>
      </c>
      <c r="AO276" s="10">
        <v>272</v>
      </c>
      <c r="AP276" s="10">
        <v>152</v>
      </c>
      <c r="AS276" s="10">
        <v>401</v>
      </c>
      <c r="AT276" s="10">
        <v>0.33800000000000002</v>
      </c>
    </row>
    <row r="277" spans="35:46" x14ac:dyDescent="0.25">
      <c r="AI277" s="10">
        <v>9.3000000000000007</v>
      </c>
      <c r="AJ277" s="10">
        <v>4</v>
      </c>
      <c r="AO277" s="10">
        <v>273</v>
      </c>
      <c r="AP277" s="10">
        <v>152</v>
      </c>
      <c r="AS277" s="10">
        <v>402</v>
      </c>
      <c r="AT277" s="10">
        <v>0.34</v>
      </c>
    </row>
    <row r="278" spans="35:46" x14ac:dyDescent="0.25">
      <c r="AI278" s="10">
        <v>9.4</v>
      </c>
      <c r="AJ278" s="10">
        <v>4</v>
      </c>
      <c r="AO278" s="10">
        <v>274</v>
      </c>
      <c r="AP278" s="10">
        <v>152</v>
      </c>
      <c r="AS278" s="10">
        <v>403</v>
      </c>
      <c r="AT278" s="10">
        <v>0.34100000000000003</v>
      </c>
    </row>
    <row r="279" spans="35:46" x14ac:dyDescent="0.25">
      <c r="AI279" s="10">
        <v>9.5</v>
      </c>
      <c r="AJ279" s="10">
        <v>4</v>
      </c>
      <c r="AO279" s="10">
        <v>275</v>
      </c>
      <c r="AP279" s="10">
        <v>152</v>
      </c>
      <c r="AS279" s="10">
        <v>404</v>
      </c>
      <c r="AT279" s="10">
        <v>0.34300000000000003</v>
      </c>
    </row>
    <row r="280" spans="35:46" x14ac:dyDescent="0.25">
      <c r="AI280" s="10">
        <v>9.6</v>
      </c>
      <c r="AJ280" s="10">
        <v>4</v>
      </c>
      <c r="AO280" s="10">
        <v>276</v>
      </c>
      <c r="AP280" s="10">
        <v>153</v>
      </c>
      <c r="AS280" s="10">
        <v>405</v>
      </c>
      <c r="AT280" s="10">
        <v>0.34399999999999997</v>
      </c>
    </row>
    <row r="281" spans="35:46" x14ac:dyDescent="0.25">
      <c r="AI281" s="10">
        <v>9.6999999999999993</v>
      </c>
      <c r="AJ281" s="10">
        <v>4</v>
      </c>
      <c r="AO281" s="10">
        <v>277</v>
      </c>
      <c r="AP281" s="10">
        <v>153</v>
      </c>
      <c r="AS281" s="10">
        <v>406</v>
      </c>
      <c r="AT281" s="10">
        <v>0.34599999999999997</v>
      </c>
    </row>
    <row r="282" spans="35:46" x14ac:dyDescent="0.25">
      <c r="AI282" s="10">
        <v>9.8000000000000007</v>
      </c>
      <c r="AJ282" s="10">
        <v>4</v>
      </c>
      <c r="AO282" s="10">
        <v>278</v>
      </c>
      <c r="AP282" s="10">
        <v>153</v>
      </c>
      <c r="AS282" s="10">
        <v>407</v>
      </c>
      <c r="AT282" s="10">
        <v>0.34699999999999998</v>
      </c>
    </row>
    <row r="283" spans="35:46" x14ac:dyDescent="0.25">
      <c r="AI283" s="10">
        <v>9.9</v>
      </c>
      <c r="AJ283" s="10">
        <v>4</v>
      </c>
      <c r="AO283" s="10">
        <v>279</v>
      </c>
      <c r="AP283" s="10">
        <v>153</v>
      </c>
      <c r="AS283" s="10">
        <v>408</v>
      </c>
      <c r="AT283" s="10">
        <v>0.34899999999999998</v>
      </c>
    </row>
    <row r="284" spans="35:46" x14ac:dyDescent="0.25">
      <c r="AI284" s="10">
        <v>10</v>
      </c>
      <c r="AJ284" s="10">
        <v>4</v>
      </c>
      <c r="AO284" s="10">
        <v>280</v>
      </c>
      <c r="AP284" s="10">
        <v>153</v>
      </c>
      <c r="AS284" s="10">
        <v>409</v>
      </c>
      <c r="AT284" s="10">
        <v>0.35099999999999998</v>
      </c>
    </row>
    <row r="285" spans="35:46" x14ac:dyDescent="0.25">
      <c r="AI285" s="10">
        <v>11</v>
      </c>
      <c r="AJ285" s="10">
        <v>5</v>
      </c>
      <c r="AO285" s="10">
        <v>281</v>
      </c>
      <c r="AP285" s="10">
        <v>154</v>
      </c>
      <c r="AS285" s="10">
        <v>410</v>
      </c>
      <c r="AT285" s="10">
        <v>0.35199999999999998</v>
      </c>
    </row>
    <row r="286" spans="35:46" x14ac:dyDescent="0.25">
      <c r="AI286" s="10">
        <v>12</v>
      </c>
      <c r="AJ286" s="10">
        <v>5</v>
      </c>
      <c r="AO286" s="10">
        <v>282</v>
      </c>
      <c r="AP286" s="10">
        <v>154</v>
      </c>
      <c r="AS286" s="10">
        <v>411</v>
      </c>
      <c r="AT286" s="10">
        <v>0.35399999999999998</v>
      </c>
    </row>
    <row r="287" spans="35:46" x14ac:dyDescent="0.25">
      <c r="AI287" s="10">
        <v>13</v>
      </c>
      <c r="AJ287" s="10">
        <v>6</v>
      </c>
      <c r="AO287" s="10">
        <v>283</v>
      </c>
      <c r="AP287" s="10">
        <v>154</v>
      </c>
      <c r="AS287" s="10">
        <v>412</v>
      </c>
      <c r="AT287" s="10">
        <v>0.35499999999999998</v>
      </c>
    </row>
    <row r="288" spans="35:46" x14ac:dyDescent="0.25">
      <c r="AI288" s="10">
        <v>14</v>
      </c>
      <c r="AJ288" s="10">
        <v>6</v>
      </c>
      <c r="AO288" s="10">
        <v>284</v>
      </c>
      <c r="AP288" s="10">
        <v>154</v>
      </c>
      <c r="AS288" s="10">
        <v>413</v>
      </c>
      <c r="AT288" s="10">
        <v>0.35699999999999998</v>
      </c>
    </row>
    <row r="289" spans="34:47" x14ac:dyDescent="0.25">
      <c r="AI289" s="10">
        <v>15</v>
      </c>
      <c r="AJ289" s="10">
        <v>7</v>
      </c>
      <c r="AO289" s="10">
        <v>285</v>
      </c>
      <c r="AP289" s="10">
        <v>154</v>
      </c>
      <c r="AS289" s="10">
        <v>414</v>
      </c>
      <c r="AT289" s="10">
        <v>0.35799999999999998</v>
      </c>
    </row>
    <row r="290" spans="34:47" x14ac:dyDescent="0.25">
      <c r="AI290" s="10">
        <v>16</v>
      </c>
      <c r="AJ290" s="10">
        <v>7</v>
      </c>
      <c r="AO290" s="10">
        <v>286</v>
      </c>
      <c r="AP290" s="10">
        <v>155</v>
      </c>
      <c r="AS290" s="10">
        <v>415</v>
      </c>
      <c r="AT290" s="10">
        <v>0.36</v>
      </c>
    </row>
    <row r="291" spans="34:47" x14ac:dyDescent="0.25">
      <c r="AI291" s="10">
        <v>17</v>
      </c>
      <c r="AJ291" s="10">
        <v>8</v>
      </c>
      <c r="AO291" s="10">
        <v>287</v>
      </c>
      <c r="AP291" s="10">
        <v>155</v>
      </c>
      <c r="AS291" s="10">
        <v>416</v>
      </c>
      <c r="AT291" s="10">
        <v>0.36199999999999999</v>
      </c>
    </row>
    <row r="292" spans="34:47" x14ac:dyDescent="0.25">
      <c r="AI292" s="10">
        <v>18</v>
      </c>
      <c r="AJ292" s="10">
        <v>8</v>
      </c>
      <c r="AO292" s="10">
        <v>288</v>
      </c>
      <c r="AP292" s="10">
        <v>155</v>
      </c>
      <c r="AS292" s="10">
        <v>417</v>
      </c>
      <c r="AT292" s="10">
        <v>0.36299999999999999</v>
      </c>
    </row>
    <row r="293" spans="34:47" x14ac:dyDescent="0.25">
      <c r="AI293" s="10">
        <v>19</v>
      </c>
      <c r="AJ293" s="10">
        <v>9</v>
      </c>
      <c r="AO293" s="10">
        <v>289</v>
      </c>
      <c r="AP293" s="10">
        <v>155</v>
      </c>
      <c r="AS293" s="10">
        <v>418</v>
      </c>
      <c r="AT293" s="10">
        <v>0.36499999999999999</v>
      </c>
    </row>
    <row r="294" spans="34:47" x14ac:dyDescent="0.25">
      <c r="AI294" s="10">
        <v>20</v>
      </c>
      <c r="AJ294" s="10">
        <v>9</v>
      </c>
      <c r="AO294" s="10">
        <v>290</v>
      </c>
      <c r="AP294" s="10">
        <v>155</v>
      </c>
      <c r="AS294" s="10">
        <v>419</v>
      </c>
      <c r="AT294" s="10">
        <v>0.36599999999999999</v>
      </c>
    </row>
    <row r="295" spans="34:47" x14ac:dyDescent="0.25">
      <c r="AI295" s="10">
        <v>21</v>
      </c>
      <c r="AJ295" s="10">
        <v>10</v>
      </c>
      <c r="AO295" s="10">
        <v>291</v>
      </c>
      <c r="AP295" s="10">
        <v>156</v>
      </c>
      <c r="AS295" s="10">
        <v>420</v>
      </c>
      <c r="AT295" s="10">
        <v>0.36799999999999999</v>
      </c>
      <c r="AU295" s="8" t="str">
        <f>IF(AND(F77&gt;419,F77&lt;421),AT295,IF(AND(F77&gt;420,F77&lt;422),AT296,IF(AND(F77&gt;421,F77&lt;423),AT297,IF(AND(F77&gt;422,F77&lt;424),AT298,IF(AND(F77&gt;423,F77&lt;425),AT299,IF(AND(F77&gt;424,F77&lt;426),AT300,IF(AND(F77&gt;425,F77&lt;427),AT301,IF(AND(F77&gt;426,F77&lt;428),AT302,IF(AND(F77&gt;427,F77&lt;429),AT303,IF(AND(F77&gt;428,F77&lt;430),AT304,IF(AND(F77&gt;429,F77&lt;431),AT305,IF(AND(F77&gt;430,F77&lt;432),AT306,IF(AND(F77&gt;431,F77&lt;433),AT307,IF(AND(F77&gt;432,F77&lt;434),AT308,IF(AND(F77&gt;433,F77&lt;435),AT309,IF(AND(F77&gt;434,F77&lt;436),AT310,IF(AND(F77&gt;435,F77&lt;437),AT311,IF(AND(F77&gt;436,F77&lt;438),AT312,IF(AND(F77&gt;437,F77&lt;439),AT313,IF(AND(F77&gt;438,F77&lt;440),AT314,IF(AND(F77&gt;439,F77&lt;441),AT315,IF(AND(F77&gt;440,F77&lt;442),AT316,IF(AND(F77&gt;441,F77&lt;443),AT317,IF(AND(F77&gt;442,F77&lt;444),AT318,IF(AND(F77&gt;443,F77&lt;445),AT319,IF(AND(F77&gt;444,F77&lt;446),AT320,IF(AND(F77&gt;445,F77&lt;447),AT321,IF(AND(F77&gt;446,F77&lt;448),AT322,IF(AND(F77&gt;447,F77&lt;449),AT323,IF(AND(F77&gt;448,F77&lt;450),AT324,IF(F77&gt;449,AU325,"")))))))))))))))))))))))))))))))</f>
        <v/>
      </c>
    </row>
    <row r="296" spans="34:47" x14ac:dyDescent="0.25">
      <c r="AI296" s="10">
        <v>22</v>
      </c>
      <c r="AJ296" s="10">
        <v>10</v>
      </c>
      <c r="AO296" s="10">
        <v>292</v>
      </c>
      <c r="AP296" s="10">
        <v>156</v>
      </c>
      <c r="AS296" s="10">
        <v>421</v>
      </c>
      <c r="AT296" s="10">
        <v>0.37</v>
      </c>
    </row>
    <row r="297" spans="34:47" x14ac:dyDescent="0.25">
      <c r="AI297" s="10">
        <v>23</v>
      </c>
      <c r="AJ297" s="10">
        <v>11</v>
      </c>
      <c r="AO297" s="10">
        <v>293</v>
      </c>
      <c r="AP297" s="10">
        <v>156</v>
      </c>
      <c r="AS297" s="10">
        <v>422</v>
      </c>
      <c r="AT297" s="10">
        <v>0.371</v>
      </c>
    </row>
    <row r="298" spans="34:47" x14ac:dyDescent="0.25">
      <c r="AI298" s="10">
        <v>24</v>
      </c>
      <c r="AJ298" s="10">
        <v>11</v>
      </c>
      <c r="AO298" s="10">
        <v>294</v>
      </c>
      <c r="AP298" s="10">
        <v>156</v>
      </c>
      <c r="AS298" s="10">
        <v>423</v>
      </c>
      <c r="AT298" s="10">
        <v>0.373</v>
      </c>
    </row>
    <row r="299" spans="34:47" x14ac:dyDescent="0.25">
      <c r="AI299" s="10">
        <v>25</v>
      </c>
      <c r="AJ299" s="10">
        <v>12</v>
      </c>
      <c r="AO299" s="10">
        <v>295</v>
      </c>
      <c r="AP299" s="10">
        <v>156</v>
      </c>
      <c r="AS299" s="10">
        <v>424</v>
      </c>
      <c r="AT299" s="10">
        <v>0.374</v>
      </c>
    </row>
    <row r="300" spans="34:47" x14ac:dyDescent="0.25">
      <c r="AI300" s="10">
        <v>26</v>
      </c>
      <c r="AJ300" s="10">
        <v>12</v>
      </c>
      <c r="AO300" s="10">
        <v>296</v>
      </c>
      <c r="AP300" s="10">
        <v>157</v>
      </c>
      <c r="AS300" s="10">
        <v>425</v>
      </c>
      <c r="AT300" s="10">
        <v>0.376</v>
      </c>
    </row>
    <row r="301" spans="34:47" x14ac:dyDescent="0.25">
      <c r="AI301" s="10">
        <v>27</v>
      </c>
      <c r="AJ301" s="10">
        <v>13</v>
      </c>
      <c r="AO301" s="10">
        <v>297</v>
      </c>
      <c r="AP301" s="10">
        <v>157</v>
      </c>
      <c r="AS301" s="10">
        <v>426</v>
      </c>
      <c r="AT301" s="10">
        <v>0.378</v>
      </c>
    </row>
    <row r="302" spans="34:47" x14ac:dyDescent="0.25">
      <c r="AI302" s="10">
        <v>28</v>
      </c>
      <c r="AJ302" s="10">
        <v>14</v>
      </c>
      <c r="AO302" s="10">
        <v>298</v>
      </c>
      <c r="AP302" s="10">
        <v>157</v>
      </c>
      <c r="AS302" s="10">
        <v>427</v>
      </c>
      <c r="AT302" s="10">
        <v>0.379</v>
      </c>
    </row>
    <row r="303" spans="34:47" x14ac:dyDescent="0.25">
      <c r="AI303" s="10">
        <v>29</v>
      </c>
      <c r="AJ303" s="10">
        <v>14</v>
      </c>
      <c r="AO303" s="10">
        <v>299</v>
      </c>
      <c r="AP303" s="10">
        <v>157</v>
      </c>
      <c r="AS303" s="10">
        <v>428</v>
      </c>
      <c r="AT303" s="10">
        <v>0.38100000000000001</v>
      </c>
    </row>
    <row r="304" spans="34:47" x14ac:dyDescent="0.25">
      <c r="AH304" s="8" t="str">
        <f>IF(C66=AI304,AJ304,IF(C66=AI305,AJ305,IF(C66=AI306,AJ306,IF(C66=AI307,AJ307,IF(C66=AI308,AJ308,IF(C66=AI309,AJ309,IF(C66=AI310,AJ310,IF(C66=AI311,AJ311,IF(C66=AI312,AJ312,IF(C66=AI313,AJ313,IF(C66=AI314,AJ314,IF(C66=AI315,AJ315,IF(C66=AI316,AJ316,IF(C66=AI317,AJ317,IF(C66=AI318,AJ318,IF(C66=AI319,AJ319,IF(C66=AI320,AJ320,IF(C66=AI321,AJ321,IF(C66=AI322,AJ322,IF(C66=AI323,AJ323,IF(C66=AI324,AJ324,IF(C66=AI325,AJ325,IF(C66=AI326,AJ326,IF(C66=AI327,AJ327,IF(C66=AI328,AJ328,IF(C66=AI329,AJ329,IF(C66=AI330,AJ330,IF(C66=AI331,AJ331,IF(C66=AI332,AJ332,IF(C66=AI333,AJ333,IF(C66=AI334,AJ334,IF(C66=AI335,AJ335,IF(C66=AI336,AJ336,IF(C66=AI337,AJ337,IF(C66=AI338,AJ338,IF(C66=AI339,AJ339,IF(C66=AI340,AJ340,IF(C66=AI341,AJ341,IF(C66=AI342,AJ342,IF(C66=AI343,AJ343,IF(C66=AI344,AJ344,IF(C66=AI345,AJ345,IF(C66=AI346,AJ346,IF(C66=AI347,AJ347,IF(C66=AI348,AJ348,IF(C66=AI349,AJ349,IF(C66=AI350,AJ350,IF(C66=AI351,AJ351,IF(C66=AI352,AJ352,IF(C66=AI353,AJ353,IF(C66&gt;79,AH354,"")))))))))))))))))))))))))))))))))))))))))))))))))))</f>
        <v/>
      </c>
      <c r="AI304" s="10">
        <v>30</v>
      </c>
      <c r="AJ304" s="10">
        <v>15</v>
      </c>
      <c r="AN304" s="8" t="str">
        <f>IF(C63=AO304,AP304, IF(C63=AO305,AP305, IF(C63=AO306,AP306, IF(C63=AO307,AP307, IF(C63=AO308,AP308, IF(C63=AO309,AP309, IF(C63=AO310,AP310, IF(C63=AO311,AP311, IF(C63=AO312,AP312, IF(C63=AO313,AP313, IF(C63=AO314,AP314, IF(C63=AO315,AP315, IF(C63=AO316,AP316, IF(C63=AO317,AP317, IF(C63=AO318,AP318, IF(C63=AO319,AP319, IF(C63=AO320,AP320, IF(C63=AO321,AP321, IF(C63=AO322,AP322, IF(C63=AO323,AP323, IF(C63=AO324,AP324, IF(C63=AO325,AP325, IF(C63=AO326,AP326, IF(C63=AO327,AP327, IF(C63=AO328,AP328, IF(C63=AO329,AP329, IF(C63=AO330,AP330, IF(C63=AO331,AP331, IF(C63=AO332,AP332, IF(C63=AO333,AP333, IF(C63=AO334,AP334, IF(C63=AO335,AP335, IF(C63=AO336,AP336, IF(C63=AO337,AP337, IF(C63=AO338,AP338, IF(C63=AO339,AP339, IF(C63=AO340,AP340, IF(C63=AO341,AP341, IF(C63=AO342,AP342, IF(C63=AO343,AP343, IF(C63=AO344,AP344, IF(C63=AO345,AP345, IF(C63=AO346,AP346, IF(C63=AO347,AP347, IF(C63=AO348,AP348, IF(C63=AO349,AP349, IF(C63=AO350,AP350, IF(C63=AO351,AP351, IF(C63=AO352,AP352, IF(C63=AO353,AP353, IF(C63&gt;349,AN354,"")))))))))))))))))))))))))))))))))))))))))))))))))))</f>
        <v/>
      </c>
      <c r="AO304" s="10">
        <v>300</v>
      </c>
      <c r="AP304" s="10">
        <v>157</v>
      </c>
      <c r="AS304" s="10">
        <v>429</v>
      </c>
      <c r="AT304" s="10">
        <v>0.38300000000000001</v>
      </c>
    </row>
    <row r="305" spans="35:46" x14ac:dyDescent="0.25">
      <c r="AI305" s="10">
        <v>31</v>
      </c>
      <c r="AJ305" s="10">
        <v>15</v>
      </c>
      <c r="AO305" s="10">
        <v>301</v>
      </c>
      <c r="AP305" s="10">
        <v>157</v>
      </c>
      <c r="AS305" s="10">
        <v>430</v>
      </c>
      <c r="AT305" s="10">
        <v>0.38400000000000001</v>
      </c>
    </row>
    <row r="306" spans="35:46" x14ac:dyDescent="0.25">
      <c r="AI306" s="10">
        <v>32</v>
      </c>
      <c r="AJ306" s="10">
        <v>16</v>
      </c>
      <c r="AO306" s="10">
        <v>302</v>
      </c>
      <c r="AP306" s="10">
        <v>158</v>
      </c>
      <c r="AS306" s="10">
        <v>431</v>
      </c>
      <c r="AT306" s="10">
        <v>0.38600000000000001</v>
      </c>
    </row>
    <row r="307" spans="35:46" x14ac:dyDescent="0.25">
      <c r="AI307" s="10">
        <v>33</v>
      </c>
      <c r="AJ307" s="10">
        <v>16</v>
      </c>
      <c r="AO307" s="10">
        <v>303</v>
      </c>
      <c r="AP307" s="10">
        <v>158</v>
      </c>
      <c r="AS307" s="10">
        <v>432</v>
      </c>
      <c r="AT307" s="10">
        <v>0.38700000000000001</v>
      </c>
    </row>
    <row r="308" spans="35:46" x14ac:dyDescent="0.25">
      <c r="AI308" s="10">
        <v>34</v>
      </c>
      <c r="AJ308" s="10">
        <v>17</v>
      </c>
      <c r="AO308" s="10">
        <v>304</v>
      </c>
      <c r="AP308" s="10">
        <v>158</v>
      </c>
      <c r="AS308" s="10">
        <v>433</v>
      </c>
      <c r="AT308" s="10">
        <v>0.38900000000000001</v>
      </c>
    </row>
    <row r="309" spans="35:46" x14ac:dyDescent="0.25">
      <c r="AI309" s="10">
        <v>35</v>
      </c>
      <c r="AJ309" s="10">
        <v>17</v>
      </c>
      <c r="AO309" s="10">
        <v>305</v>
      </c>
      <c r="AP309" s="10">
        <v>158</v>
      </c>
      <c r="AS309" s="10">
        <v>434</v>
      </c>
      <c r="AT309" s="10">
        <v>0.39100000000000001</v>
      </c>
    </row>
    <row r="310" spans="35:46" x14ac:dyDescent="0.25">
      <c r="AI310" s="10">
        <v>36</v>
      </c>
      <c r="AJ310" s="10">
        <v>18</v>
      </c>
      <c r="AO310" s="10">
        <v>306</v>
      </c>
      <c r="AP310" s="10">
        <v>158</v>
      </c>
      <c r="AS310" s="10">
        <v>435</v>
      </c>
      <c r="AT310" s="10">
        <v>0.39200000000000002</v>
      </c>
    </row>
    <row r="311" spans="35:46" x14ac:dyDescent="0.25">
      <c r="AI311" s="10">
        <v>37</v>
      </c>
      <c r="AJ311" s="10">
        <v>18</v>
      </c>
      <c r="AO311" s="10">
        <v>307</v>
      </c>
      <c r="AP311" s="10">
        <v>159</v>
      </c>
      <c r="AS311" s="10">
        <v>436</v>
      </c>
      <c r="AT311" s="10">
        <v>0.39400000000000002</v>
      </c>
    </row>
    <row r="312" spans="35:46" x14ac:dyDescent="0.25">
      <c r="AI312" s="10">
        <v>38</v>
      </c>
      <c r="AJ312" s="10">
        <v>19</v>
      </c>
      <c r="AO312" s="10">
        <v>308</v>
      </c>
      <c r="AP312" s="10">
        <v>159</v>
      </c>
      <c r="AS312" s="10">
        <v>437</v>
      </c>
      <c r="AT312" s="10">
        <v>0.39600000000000002</v>
      </c>
    </row>
    <row r="313" spans="35:46" x14ac:dyDescent="0.25">
      <c r="AI313" s="10">
        <v>39</v>
      </c>
      <c r="AJ313" s="10">
        <v>19</v>
      </c>
      <c r="AO313" s="10">
        <v>309</v>
      </c>
      <c r="AP313" s="10">
        <v>159</v>
      </c>
      <c r="AS313" s="10">
        <v>438</v>
      </c>
      <c r="AT313" s="10">
        <v>0.39700000000000002</v>
      </c>
    </row>
    <row r="314" spans="35:46" x14ac:dyDescent="0.25">
      <c r="AI314" s="10">
        <v>40</v>
      </c>
      <c r="AJ314" s="10">
        <v>20</v>
      </c>
      <c r="AO314" s="10">
        <v>310</v>
      </c>
      <c r="AP314" s="10">
        <v>159</v>
      </c>
      <c r="AS314" s="10">
        <v>439</v>
      </c>
      <c r="AT314" s="10">
        <v>0.39900000000000002</v>
      </c>
    </row>
    <row r="315" spans="35:46" x14ac:dyDescent="0.25">
      <c r="AI315" s="10">
        <v>41</v>
      </c>
      <c r="AJ315" s="10">
        <v>20</v>
      </c>
      <c r="AO315" s="10">
        <v>311</v>
      </c>
      <c r="AP315" s="10">
        <v>159</v>
      </c>
      <c r="AS315" s="10">
        <v>440</v>
      </c>
      <c r="AT315" s="10">
        <v>0.40100000000000002</v>
      </c>
    </row>
    <row r="316" spans="35:46" x14ac:dyDescent="0.25">
      <c r="AI316" s="10">
        <v>42</v>
      </c>
      <c r="AJ316" s="10">
        <v>21</v>
      </c>
      <c r="AO316" s="10">
        <v>312</v>
      </c>
      <c r="AP316" s="10">
        <v>160</v>
      </c>
      <c r="AS316" s="10">
        <v>441</v>
      </c>
      <c r="AT316" s="10">
        <v>0.40200000000000002</v>
      </c>
    </row>
    <row r="317" spans="35:46" x14ac:dyDescent="0.25">
      <c r="AI317" s="10">
        <v>43</v>
      </c>
      <c r="AJ317" s="10">
        <v>21</v>
      </c>
      <c r="AO317" s="10">
        <v>313</v>
      </c>
      <c r="AP317" s="10">
        <v>160</v>
      </c>
      <c r="AS317" s="10">
        <v>442</v>
      </c>
      <c r="AT317" s="10">
        <v>0.40400000000000003</v>
      </c>
    </row>
    <row r="318" spans="35:46" x14ac:dyDescent="0.25">
      <c r="AI318" s="10">
        <v>44</v>
      </c>
      <c r="AJ318" s="10">
        <v>22</v>
      </c>
      <c r="AO318" s="10">
        <v>314</v>
      </c>
      <c r="AP318" s="10">
        <v>160</v>
      </c>
      <c r="AS318" s="10">
        <v>443</v>
      </c>
      <c r="AT318" s="10">
        <v>0.40600000000000003</v>
      </c>
    </row>
    <row r="319" spans="35:46" x14ac:dyDescent="0.25">
      <c r="AI319" s="10">
        <v>45</v>
      </c>
      <c r="AJ319" s="10">
        <v>22</v>
      </c>
      <c r="AO319" s="10">
        <v>315</v>
      </c>
      <c r="AP319" s="10">
        <v>160</v>
      </c>
      <c r="AS319" s="10">
        <v>444</v>
      </c>
      <c r="AT319" s="10">
        <v>0.40699999999999997</v>
      </c>
    </row>
    <row r="320" spans="35:46" x14ac:dyDescent="0.25">
      <c r="AI320" s="10">
        <v>46</v>
      </c>
      <c r="AJ320" s="10">
        <v>23</v>
      </c>
      <c r="AO320" s="10">
        <v>316</v>
      </c>
      <c r="AP320" s="10">
        <v>160</v>
      </c>
      <c r="AS320" s="10">
        <v>445</v>
      </c>
      <c r="AT320" s="10">
        <v>0.40899999999999997</v>
      </c>
    </row>
    <row r="321" spans="35:47" x14ac:dyDescent="0.25">
      <c r="AI321" s="10">
        <v>47</v>
      </c>
      <c r="AJ321" s="10">
        <v>24</v>
      </c>
      <c r="AO321" s="10">
        <v>317</v>
      </c>
      <c r="AP321" s="10">
        <v>161</v>
      </c>
      <c r="AS321" s="10">
        <v>446</v>
      </c>
      <c r="AT321" s="10">
        <v>0.41099999999999998</v>
      </c>
    </row>
    <row r="322" spans="35:47" x14ac:dyDescent="0.25">
      <c r="AI322" s="10">
        <v>48</v>
      </c>
      <c r="AJ322" s="10">
        <v>24</v>
      </c>
      <c r="AO322" s="10">
        <v>318</v>
      </c>
      <c r="AP322" s="10">
        <v>161</v>
      </c>
      <c r="AS322" s="10">
        <v>447</v>
      </c>
      <c r="AT322" s="10">
        <v>0.41199999999999998</v>
      </c>
    </row>
    <row r="323" spans="35:47" x14ac:dyDescent="0.25">
      <c r="AI323" s="10">
        <v>49</v>
      </c>
      <c r="AJ323" s="10">
        <v>25</v>
      </c>
      <c r="AO323" s="10">
        <v>319</v>
      </c>
      <c r="AP323" s="10">
        <v>161</v>
      </c>
      <c r="AS323" s="10">
        <v>448</v>
      </c>
      <c r="AT323" s="10">
        <v>0.41399999999999998</v>
      </c>
    </row>
    <row r="324" spans="35:47" x14ac:dyDescent="0.25">
      <c r="AI324" s="10">
        <v>50</v>
      </c>
      <c r="AJ324" s="10">
        <v>25</v>
      </c>
      <c r="AO324" s="10">
        <v>320</v>
      </c>
      <c r="AP324" s="10">
        <v>161</v>
      </c>
      <c r="AS324" s="10">
        <v>449</v>
      </c>
      <c r="AT324" s="10">
        <v>0.41599999999999998</v>
      </c>
    </row>
    <row r="325" spans="35:47" x14ac:dyDescent="0.25">
      <c r="AI325" s="10">
        <v>51</v>
      </c>
      <c r="AJ325" s="10">
        <v>26</v>
      </c>
      <c r="AO325" s="10">
        <v>321</v>
      </c>
      <c r="AP325" s="10">
        <v>161</v>
      </c>
      <c r="AS325" s="10">
        <v>450</v>
      </c>
      <c r="AT325" s="10">
        <v>0.41699999999999998</v>
      </c>
      <c r="AU325" s="8" t="str">
        <f>IF(AND(F77&gt;449,F77&lt;451),AT325,IF(AND(F77&gt;450,F77&lt;452),AT326,IF(AND(F77&gt;451,F77&lt;453),AT327,IF(AND(F77&gt;452,F77&lt;454),AT328,IF(AND(F77&gt;453,F77&lt;455),AT329,IF(AND(F77&gt;454,F77&lt;456),AT330,IF(AND(F77&gt;455,F77&lt;457),AT331,IF(AND(F77&gt;456,F77&lt;458),AT332,IF(AND(F77&gt;457,F77&lt;459),AT333,IF(AND(F77&gt;458,F77&lt;460),AT334,IF(AND(F77&gt;459,F77&lt;461),AT335,IF(AND(F77&gt;460,F77&lt;462),AT336,IF(AND(F77&gt;461,F77&lt;463),AT337,IF(AND(F77&gt;462,F77&lt;464),AT338,IF(AND(F77&gt;463,F77&lt;465),AT339,IF(AND(F77&gt;464,F77&lt;466),AT340,IF(AND(F77&gt;465,F77&lt;467),AT341,IF(AND(F77&gt;466,F77&lt;468),AT342,IF(AND(F77&gt;467,F77&lt;469),AT343,IF(AND(F77&gt;468,F77&lt;470),AT344,IF(AND(F77&gt;469,F77&lt;471),AT345,IF(AND(F77&gt;470,F77&lt;472),AT346,IF(AND(F77&gt;471,F77&lt;473),AT347,IF(AND(F77&gt;472,F77&lt;474),AT348,IF(AND(F77&gt;473,F77&lt;475),AT349,IF(AND(F77&gt;474,F77&lt;476),AT350,IF(AND(F77&gt;475,F77&lt;477),AT351,IF(AND(F77&gt;476,F77&lt;478),AT352,IF(AND(F77&gt;477,F77&lt;479),AT353,IF(AND(F77&gt;478,F77&lt;480),AT354,IF(F77&gt;479,AU355,"")))))))))))))))))))))))))))))))</f>
        <v/>
      </c>
    </row>
    <row r="326" spans="35:47" x14ac:dyDescent="0.25">
      <c r="AI326" s="10">
        <v>52</v>
      </c>
      <c r="AJ326" s="10">
        <v>26</v>
      </c>
      <c r="AO326" s="10">
        <v>322</v>
      </c>
      <c r="AP326" s="10">
        <v>161</v>
      </c>
      <c r="AS326" s="10">
        <v>451</v>
      </c>
      <c r="AT326" s="10">
        <v>0.41899999999999998</v>
      </c>
    </row>
    <row r="327" spans="35:47" x14ac:dyDescent="0.25">
      <c r="AI327" s="10">
        <v>53</v>
      </c>
      <c r="AJ327" s="10">
        <v>27</v>
      </c>
      <c r="AO327" s="10">
        <v>323</v>
      </c>
      <c r="AP327" s="10">
        <v>162</v>
      </c>
      <c r="AS327" s="10">
        <v>452</v>
      </c>
      <c r="AT327" s="10">
        <v>0.42099999999999999</v>
      </c>
    </row>
    <row r="328" spans="35:47" x14ac:dyDescent="0.25">
      <c r="AI328" s="10">
        <v>54</v>
      </c>
      <c r="AJ328" s="10">
        <v>27</v>
      </c>
      <c r="AO328" s="10">
        <v>324</v>
      </c>
      <c r="AP328" s="10">
        <v>162</v>
      </c>
      <c r="AS328" s="10">
        <v>453</v>
      </c>
      <c r="AT328" s="10">
        <v>0.42199999999999999</v>
      </c>
    </row>
    <row r="329" spans="35:47" x14ac:dyDescent="0.25">
      <c r="AI329" s="10">
        <v>55</v>
      </c>
      <c r="AJ329" s="10">
        <v>28</v>
      </c>
      <c r="AO329" s="10">
        <v>325</v>
      </c>
      <c r="AP329" s="10">
        <v>162</v>
      </c>
      <c r="AS329" s="10">
        <v>454</v>
      </c>
      <c r="AT329" s="10">
        <v>0.42399999999999999</v>
      </c>
    </row>
    <row r="330" spans="35:47" x14ac:dyDescent="0.25">
      <c r="AI330" s="10">
        <v>56</v>
      </c>
      <c r="AJ330" s="10">
        <v>28</v>
      </c>
      <c r="AO330" s="10">
        <v>326</v>
      </c>
      <c r="AP330" s="10">
        <v>162</v>
      </c>
      <c r="AS330" s="10">
        <v>455</v>
      </c>
      <c r="AT330" s="10">
        <v>0.42599999999999999</v>
      </c>
    </row>
    <row r="331" spans="35:47" x14ac:dyDescent="0.25">
      <c r="AI331" s="10">
        <v>57</v>
      </c>
      <c r="AJ331" s="10">
        <v>29</v>
      </c>
      <c r="AO331" s="10">
        <v>327</v>
      </c>
      <c r="AP331" s="10">
        <v>162</v>
      </c>
      <c r="AS331" s="10">
        <v>456</v>
      </c>
      <c r="AT331" s="10">
        <v>0.42699999999999999</v>
      </c>
    </row>
    <row r="332" spans="35:47" x14ac:dyDescent="0.25">
      <c r="AI332" s="10">
        <v>58</v>
      </c>
      <c r="AJ332" s="10">
        <v>29</v>
      </c>
      <c r="AO332" s="10">
        <v>328</v>
      </c>
      <c r="AP332" s="10">
        <v>163</v>
      </c>
      <c r="AS332" s="10">
        <v>457</v>
      </c>
      <c r="AT332" s="10">
        <v>0.42899999999999999</v>
      </c>
    </row>
    <row r="333" spans="35:47" x14ac:dyDescent="0.25">
      <c r="AI333" s="10">
        <v>59</v>
      </c>
      <c r="AJ333" s="10">
        <v>30</v>
      </c>
      <c r="AO333" s="10">
        <v>329</v>
      </c>
      <c r="AP333" s="10">
        <v>163</v>
      </c>
      <c r="AS333" s="10">
        <v>458</v>
      </c>
      <c r="AT333" s="10">
        <v>0.43099999999999999</v>
      </c>
    </row>
    <row r="334" spans="35:47" x14ac:dyDescent="0.25">
      <c r="AI334" s="10">
        <v>60</v>
      </c>
      <c r="AJ334" s="10">
        <v>30</v>
      </c>
      <c r="AO334" s="10">
        <v>330</v>
      </c>
      <c r="AP334" s="10">
        <v>163</v>
      </c>
      <c r="AS334" s="10">
        <v>459</v>
      </c>
      <c r="AT334" s="10">
        <v>0.432</v>
      </c>
    </row>
    <row r="335" spans="35:47" x14ac:dyDescent="0.25">
      <c r="AI335" s="10">
        <v>61</v>
      </c>
      <c r="AJ335" s="10">
        <v>31</v>
      </c>
      <c r="AO335" s="10">
        <v>331</v>
      </c>
      <c r="AP335" s="10">
        <v>163</v>
      </c>
      <c r="AS335" s="10">
        <v>460</v>
      </c>
      <c r="AT335" s="10">
        <v>0.434</v>
      </c>
    </row>
    <row r="336" spans="35:47" x14ac:dyDescent="0.25">
      <c r="AI336" s="10">
        <v>62</v>
      </c>
      <c r="AJ336" s="10">
        <v>31</v>
      </c>
      <c r="AO336" s="10">
        <v>332</v>
      </c>
      <c r="AP336" s="10">
        <v>163</v>
      </c>
      <c r="AS336" s="10">
        <v>461</v>
      </c>
      <c r="AT336" s="10">
        <v>0.436</v>
      </c>
    </row>
    <row r="337" spans="35:46" x14ac:dyDescent="0.25">
      <c r="AI337" s="10">
        <v>63</v>
      </c>
      <c r="AJ337" s="10">
        <v>32</v>
      </c>
      <c r="AO337" s="10">
        <v>333</v>
      </c>
      <c r="AP337" s="10">
        <v>164</v>
      </c>
      <c r="AS337" s="10">
        <v>462</v>
      </c>
      <c r="AT337" s="10">
        <v>0.437</v>
      </c>
    </row>
    <row r="338" spans="35:46" x14ac:dyDescent="0.25">
      <c r="AI338" s="10">
        <v>64</v>
      </c>
      <c r="AJ338" s="10">
        <v>32</v>
      </c>
      <c r="AO338" s="10">
        <v>334</v>
      </c>
      <c r="AP338" s="10">
        <v>164</v>
      </c>
      <c r="AS338" s="10">
        <v>463</v>
      </c>
      <c r="AT338" s="10">
        <v>0.439</v>
      </c>
    </row>
    <row r="339" spans="35:46" x14ac:dyDescent="0.25">
      <c r="AI339" s="10">
        <v>65</v>
      </c>
      <c r="AJ339" s="10">
        <v>33</v>
      </c>
      <c r="AO339" s="10">
        <v>335</v>
      </c>
      <c r="AP339" s="10">
        <v>164</v>
      </c>
      <c r="AS339" s="10">
        <v>464</v>
      </c>
      <c r="AT339" s="10">
        <v>0.441</v>
      </c>
    </row>
    <row r="340" spans="35:46" x14ac:dyDescent="0.25">
      <c r="AI340" s="10">
        <v>66</v>
      </c>
      <c r="AJ340" s="10">
        <v>33</v>
      </c>
      <c r="AO340" s="10">
        <v>336</v>
      </c>
      <c r="AP340" s="10">
        <v>164</v>
      </c>
      <c r="AS340" s="10">
        <v>465</v>
      </c>
      <c r="AT340" s="10">
        <v>0.443</v>
      </c>
    </row>
    <row r="341" spans="35:46" x14ac:dyDescent="0.25">
      <c r="AI341" s="10">
        <v>67</v>
      </c>
      <c r="AJ341" s="10">
        <v>34</v>
      </c>
      <c r="AO341" s="10">
        <v>337</v>
      </c>
      <c r="AP341" s="10">
        <v>164</v>
      </c>
      <c r="AS341" s="10">
        <v>466</v>
      </c>
      <c r="AT341" s="10">
        <v>0.44400000000000001</v>
      </c>
    </row>
    <row r="342" spans="35:46" x14ac:dyDescent="0.25">
      <c r="AI342" s="10">
        <v>68</v>
      </c>
      <c r="AJ342" s="10">
        <v>35</v>
      </c>
      <c r="AO342" s="10">
        <v>338</v>
      </c>
      <c r="AP342" s="10">
        <v>164</v>
      </c>
      <c r="AS342" s="10">
        <v>467</v>
      </c>
      <c r="AT342" s="10">
        <v>0.44600000000000001</v>
      </c>
    </row>
    <row r="343" spans="35:46" x14ac:dyDescent="0.25">
      <c r="AI343" s="10">
        <v>69</v>
      </c>
      <c r="AJ343" s="10">
        <v>35</v>
      </c>
      <c r="AO343" s="10">
        <v>339</v>
      </c>
      <c r="AP343" s="10">
        <v>165</v>
      </c>
      <c r="AS343" s="10">
        <v>468</v>
      </c>
      <c r="AT343" s="10">
        <v>0.44800000000000001</v>
      </c>
    </row>
    <row r="344" spans="35:46" x14ac:dyDescent="0.25">
      <c r="AI344" s="10">
        <v>70</v>
      </c>
      <c r="AJ344" s="10">
        <v>36</v>
      </c>
      <c r="AO344" s="10">
        <v>340</v>
      </c>
      <c r="AP344" s="10">
        <v>165</v>
      </c>
      <c r="AS344" s="10">
        <v>469</v>
      </c>
      <c r="AT344" s="10">
        <v>0.44900000000000001</v>
      </c>
    </row>
    <row r="345" spans="35:46" x14ac:dyDescent="0.25">
      <c r="AI345" s="10">
        <v>71</v>
      </c>
      <c r="AJ345" s="10">
        <v>36</v>
      </c>
      <c r="AO345" s="10">
        <v>341</v>
      </c>
      <c r="AP345" s="10">
        <v>165</v>
      </c>
      <c r="AS345" s="10">
        <v>470</v>
      </c>
      <c r="AT345" s="10">
        <v>0.45100000000000001</v>
      </c>
    </row>
    <row r="346" spans="35:46" x14ac:dyDescent="0.25">
      <c r="AI346" s="10">
        <v>72</v>
      </c>
      <c r="AJ346" s="10">
        <v>37</v>
      </c>
      <c r="AO346" s="10">
        <v>342</v>
      </c>
      <c r="AP346" s="10">
        <v>165</v>
      </c>
      <c r="AS346" s="10">
        <v>471</v>
      </c>
      <c r="AT346" s="10">
        <v>0.45300000000000001</v>
      </c>
    </row>
    <row r="347" spans="35:46" x14ac:dyDescent="0.25">
      <c r="AI347" s="10">
        <v>73</v>
      </c>
      <c r="AJ347" s="10">
        <v>37</v>
      </c>
      <c r="AO347" s="10">
        <v>343</v>
      </c>
      <c r="AP347" s="10">
        <v>165</v>
      </c>
      <c r="AS347" s="10">
        <v>472</v>
      </c>
      <c r="AT347" s="10">
        <v>0.45400000000000001</v>
      </c>
    </row>
    <row r="348" spans="35:46" x14ac:dyDescent="0.25">
      <c r="AI348" s="10">
        <v>74</v>
      </c>
      <c r="AJ348" s="10">
        <v>38</v>
      </c>
      <c r="AO348" s="10">
        <v>344</v>
      </c>
      <c r="AP348" s="10">
        <v>166</v>
      </c>
      <c r="AS348" s="10">
        <v>473</v>
      </c>
      <c r="AT348" s="10">
        <v>0.45600000000000002</v>
      </c>
    </row>
    <row r="349" spans="35:46" x14ac:dyDescent="0.25">
      <c r="AI349" s="10">
        <v>75</v>
      </c>
      <c r="AJ349" s="10">
        <v>38</v>
      </c>
      <c r="AO349" s="10">
        <v>345</v>
      </c>
      <c r="AP349" s="10">
        <v>166</v>
      </c>
      <c r="AS349" s="10">
        <v>474</v>
      </c>
      <c r="AT349" s="10">
        <v>0.45800000000000002</v>
      </c>
    </row>
    <row r="350" spans="35:46" x14ac:dyDescent="0.25">
      <c r="AI350" s="10">
        <v>76</v>
      </c>
      <c r="AJ350" s="10">
        <v>39</v>
      </c>
      <c r="AO350" s="10">
        <v>346</v>
      </c>
      <c r="AP350" s="10">
        <v>166</v>
      </c>
      <c r="AS350" s="10">
        <v>475</v>
      </c>
      <c r="AT350" s="10">
        <v>0.46</v>
      </c>
    </row>
    <row r="351" spans="35:46" x14ac:dyDescent="0.25">
      <c r="AI351" s="10">
        <v>77</v>
      </c>
      <c r="AJ351" s="10">
        <v>39</v>
      </c>
      <c r="AO351" s="10">
        <v>347</v>
      </c>
      <c r="AP351" s="10">
        <v>166</v>
      </c>
      <c r="AS351" s="10">
        <v>476</v>
      </c>
      <c r="AT351" s="10">
        <v>0.46100000000000002</v>
      </c>
    </row>
    <row r="352" spans="35:46" x14ac:dyDescent="0.25">
      <c r="AI352" s="10">
        <v>78</v>
      </c>
      <c r="AJ352" s="10">
        <v>40</v>
      </c>
      <c r="AO352" s="10">
        <v>348</v>
      </c>
      <c r="AP352" s="10">
        <v>166</v>
      </c>
      <c r="AS352" s="10">
        <v>477</v>
      </c>
      <c r="AT352" s="10">
        <v>0.46300000000000002</v>
      </c>
    </row>
    <row r="353" spans="34:47" x14ac:dyDescent="0.25">
      <c r="AI353" s="10">
        <v>79</v>
      </c>
      <c r="AJ353" s="10">
        <v>40</v>
      </c>
      <c r="AO353" s="10">
        <v>349</v>
      </c>
      <c r="AP353" s="10">
        <v>167</v>
      </c>
      <c r="AS353" s="10">
        <v>478</v>
      </c>
      <c r="AT353" s="10">
        <v>0.46500000000000002</v>
      </c>
    </row>
    <row r="354" spans="34:47" x14ac:dyDescent="0.25">
      <c r="AH354" s="8" t="str">
        <f>IF(C66=AI354,AJ354,IF(C66=AI355,AJ355,IF(C66=AI356,AJ356,IF(C66=AI357,AJ357,IF(C66=AI358,AJ358,IF(C66=AI359,AJ359,IF(C66=AI360,AJ360,IF(C66=AI361,AJ361,IF(C66=AI362,AJ362,IF(C66=AI363,AJ363,IF(C66=AI364,AJ364,IF(C66=AI365,AJ365,IF(C66=AI366,AJ366,IF(C66=AI367,AJ367,IF(C66=AI368,AJ368,IF(C66=AI369,AJ369,IF(C66=AI370,AJ370,IF(C66=AI371,AJ371,IF(C66=AI372,AJ372,IF(C66=AI373,AJ373,IF(C66=AI374,AJ374,"")))))))))))))))))))))</f>
        <v/>
      </c>
      <c r="AI354" s="10">
        <v>80</v>
      </c>
      <c r="AJ354" s="10">
        <v>41</v>
      </c>
      <c r="AN354" s="8" t="str">
        <f>IF(C63=AO354,AP354, IF(C63=AO355,AP355, IF(C63=AO356,AP356, IF(C63=AO357,AP357, IF(C63=AO358,AP358, IF(C63=AO359,AP359, IF(C63=AO360,AP360, IF(C63=AO361,AP361, IF(C63=AO362,AP362, IF(C63=AO363,AP363, IF(C63=AO364,AP364, IF(C63=AO365,AP365, IF(C63=AO366,AP366, IF(C63=AO367,AP367, IF(C63=AO368,AP368, IF(C63=AO369,AP369, IF(C63=AO370,AP370, IF(C63=AO371,AP371, IF(C63=AO372,AP372, IF(C63=AO373,AP373, IF(C63=AO374,AP374, IF(C63=AO375,AP375, IF(C63=AO376,AP376, IF(C63=AO377,AP377, IF(C63=AO378,AP378, IF(C63=AO379,AP379, IF(C63=AO380,AP380, IF(C63=AO381,AP381, IF(C63=AO382,AP382, IF(C63=AO383,AP383, IF(C63=AO384,AP384, IF(C63=AO385,AP385, IF(C63=AO386,AP386, IF(C63=AO387,AP387, IF(C63=AO388,AP388, IF(C63=AO389,AP389, IF(C63=AO390,AP390, IF(C63=AO391,AP391, IF(C63=AO392,AP392, IF(C63=AO393,AP393, IF(C63=AO394,AP394, IF(C63=AO395,AP395, IF(C63=AO396,AP396, IF(C63=AO397,AP397, IF(C63=AO398,AP398, IF(C63=AO399,AP399, IF(C63=AO400,AP400, IF(C63=AO401,AP401, IF(C63=AO402,AP402, IF(C63=AO403,AP403, IF(C63&gt;399,AN404,"")))))))))))))))))))))))))))))))))))))))))))))))))))</f>
        <v/>
      </c>
      <c r="AO354" s="10">
        <v>350</v>
      </c>
      <c r="AP354" s="10">
        <v>167</v>
      </c>
      <c r="AS354" s="10">
        <v>479</v>
      </c>
      <c r="AT354" s="10">
        <v>0.46600000000000003</v>
      </c>
    </row>
    <row r="355" spans="34:47" x14ac:dyDescent="0.25">
      <c r="AI355" s="10">
        <v>81</v>
      </c>
      <c r="AJ355" s="10">
        <v>41</v>
      </c>
      <c r="AO355" s="10">
        <v>351</v>
      </c>
      <c r="AP355" s="10">
        <v>167</v>
      </c>
      <c r="AS355" s="10">
        <v>480</v>
      </c>
      <c r="AT355" s="10">
        <v>0.46800000000000003</v>
      </c>
      <c r="AU355" s="8" t="str">
        <f>IF(AND(F77&gt;479,F77&lt;481),AT355,IF(AND(F77&gt;480,F77&lt;482),AT356,IF(AND(F77&gt;481,F77&lt;483),AT357,IF(AND(F77&gt;482,F77&lt;484),AT358,IF(AND(F77&gt;483,F77&lt;485),AT359,IF(AND(F77&gt;484,F77&lt;486),AT360,IF(AND(F77&gt;485,F77&lt;487),AT361,IF(AND(F77&gt;486,F77&lt;488),AT362,IF(AND(F77&gt;487,F77&lt;489),AT363,IF(AND(F77&gt;488,F77&lt;490),AT364,IF(AND(F77&gt;489,F77&lt;491),AT365,IF(AND(F77&gt;490,F77&lt;492),AT366,IF(AND(F77&gt;491,F77&lt;493),AT367,IF(AND(F77&gt;492,F77&lt;494),AT368,IF(AND(F77&gt;493,F77&lt;495),AT369,IF(AND(F77&gt;494,F77&lt;496),AT370,IF(AND(F77&gt;495,F77&lt;497),AT371,IF(AND(F77&gt;496,F77&lt;498),AT372,IF(AND(F77&gt;497,F77&lt;499),AT373,IF(AND(F77&gt;498,F77&lt;500),AT374,IF(AND(F77&gt;499,F77&lt;501),AT375,IF(AND(F77&gt;500,F77&lt;502),AT376,IF(AND(F77&gt;501,F77&lt;503),AT377,IF(AND(F77&gt;502,F77&lt;504),AT378,IF(AND(F77&gt;503,F77&lt;505),AT379,IF(AND(F77&gt;504,F77&lt;506),AT380,IF(AND(F77&gt;505,F77&lt;507),AT381,IF(AND(F77&gt;506,F77&lt;508),AT382,IF(AND(F77&gt;507,F77&lt;509),AT383,IF(AND(F77&gt;508,F77&lt;510),AT384,IF(AND(F77&gt;509,F77&lt;511),AT385,IF(AND(F77&gt;510,F77&lt;512),AT386,IF(AND(F77&gt;511,F77&lt;513),AT387,IF(AND(F77&gt;512,F77&lt;514),AT388,IF(AND(F77&gt;513,F77&lt;515),AT389,IF(AND(F77&gt;514,F77&lt;516),AT390,IF(AND(F77&gt;515,F77&lt;517),AT391,IF(AND(F77&gt;516,F77&lt;518),AT392,IF(AND(F77&gt;517,F77&lt;519),AT393,IF(AND(F77&gt;518,F77&lt;520),AT394,IF(F77&gt;519,AU395,"")))))))))))))))))))))))))))))))))))))))))</f>
        <v/>
      </c>
    </row>
    <row r="356" spans="34:47" x14ac:dyDescent="0.25">
      <c r="AI356" s="10">
        <v>82</v>
      </c>
      <c r="AJ356" s="10">
        <v>42</v>
      </c>
      <c r="AO356" s="10">
        <v>352</v>
      </c>
      <c r="AP356" s="10">
        <v>167</v>
      </c>
      <c r="AS356" s="10">
        <v>481</v>
      </c>
      <c r="AT356" s="10">
        <v>0.47</v>
      </c>
    </row>
    <row r="357" spans="34:47" x14ac:dyDescent="0.25">
      <c r="AI357" s="10">
        <v>83</v>
      </c>
      <c r="AJ357" s="10">
        <v>42</v>
      </c>
      <c r="AO357" s="10">
        <v>353</v>
      </c>
      <c r="AP357" s="10">
        <v>167</v>
      </c>
      <c r="AS357" s="10">
        <v>482</v>
      </c>
      <c r="AT357" s="10">
        <v>0.47199999999999998</v>
      </c>
    </row>
    <row r="358" spans="34:47" x14ac:dyDescent="0.25">
      <c r="AI358" s="10">
        <v>84</v>
      </c>
      <c r="AJ358" s="10">
        <v>43</v>
      </c>
      <c r="AO358" s="10">
        <v>354</v>
      </c>
      <c r="AP358" s="10">
        <v>168</v>
      </c>
      <c r="AS358" s="10">
        <v>483</v>
      </c>
      <c r="AT358" s="10">
        <v>0.47299999999999998</v>
      </c>
    </row>
    <row r="359" spans="34:47" x14ac:dyDescent="0.25">
      <c r="AI359" s="10">
        <v>85</v>
      </c>
      <c r="AJ359" s="10">
        <v>43</v>
      </c>
      <c r="AO359" s="10">
        <v>355</v>
      </c>
      <c r="AP359" s="10">
        <v>168</v>
      </c>
      <c r="AS359" s="10">
        <v>484</v>
      </c>
      <c r="AT359" s="10">
        <v>0.47499999999999998</v>
      </c>
    </row>
    <row r="360" spans="34:47" x14ac:dyDescent="0.25">
      <c r="AI360" s="10">
        <v>86</v>
      </c>
      <c r="AJ360" s="10">
        <v>44</v>
      </c>
      <c r="AO360" s="10">
        <v>356</v>
      </c>
      <c r="AP360" s="10">
        <v>168</v>
      </c>
      <c r="AS360" s="10">
        <v>485</v>
      </c>
      <c r="AT360" s="10">
        <v>0.47699999999999998</v>
      </c>
    </row>
    <row r="361" spans="34:47" x14ac:dyDescent="0.25">
      <c r="AI361" s="10">
        <v>87</v>
      </c>
      <c r="AJ361" s="10">
        <v>45</v>
      </c>
      <c r="AO361" s="10">
        <v>357</v>
      </c>
      <c r="AP361" s="10">
        <v>168</v>
      </c>
      <c r="AS361" s="10">
        <v>486</v>
      </c>
      <c r="AT361" s="10">
        <v>0.47799999999999998</v>
      </c>
    </row>
    <row r="362" spans="34:47" x14ac:dyDescent="0.25">
      <c r="AI362" s="10">
        <v>88</v>
      </c>
      <c r="AJ362" s="10">
        <v>45</v>
      </c>
      <c r="AO362" s="10">
        <v>358</v>
      </c>
      <c r="AP362" s="10">
        <v>168</v>
      </c>
      <c r="AS362" s="10">
        <v>487</v>
      </c>
      <c r="AT362" s="10">
        <v>0.48</v>
      </c>
    </row>
    <row r="363" spans="34:47" x14ac:dyDescent="0.25">
      <c r="AI363" s="10">
        <v>89</v>
      </c>
      <c r="AJ363" s="10">
        <v>46</v>
      </c>
      <c r="AO363" s="10">
        <v>359</v>
      </c>
      <c r="AP363" s="10">
        <v>168</v>
      </c>
      <c r="AS363" s="10">
        <v>488</v>
      </c>
      <c r="AT363" s="10">
        <v>0.48199999999999998</v>
      </c>
    </row>
    <row r="364" spans="34:47" x14ac:dyDescent="0.25">
      <c r="AI364" s="10">
        <v>90</v>
      </c>
      <c r="AJ364" s="10">
        <v>46</v>
      </c>
      <c r="AO364" s="10">
        <v>360</v>
      </c>
      <c r="AP364" s="10">
        <v>169</v>
      </c>
      <c r="AS364" s="10">
        <v>489</v>
      </c>
      <c r="AT364" s="10">
        <v>0.48399999999999999</v>
      </c>
    </row>
    <row r="365" spans="34:47" x14ac:dyDescent="0.25">
      <c r="AI365" s="10">
        <v>91</v>
      </c>
      <c r="AJ365" s="10">
        <v>47</v>
      </c>
      <c r="AO365" s="10">
        <v>361</v>
      </c>
      <c r="AP365" s="10">
        <v>169</v>
      </c>
      <c r="AS365" s="10">
        <v>490</v>
      </c>
      <c r="AT365" s="10">
        <v>0.48499999999999999</v>
      </c>
    </row>
    <row r="366" spans="34:47" x14ac:dyDescent="0.25">
      <c r="AI366" s="10">
        <v>92</v>
      </c>
      <c r="AJ366" s="10">
        <v>47</v>
      </c>
      <c r="AO366" s="10">
        <v>362</v>
      </c>
      <c r="AP366" s="10">
        <v>169</v>
      </c>
      <c r="AS366" s="10">
        <v>491</v>
      </c>
      <c r="AT366" s="10">
        <v>0.48699999999999999</v>
      </c>
    </row>
    <row r="367" spans="34:47" x14ac:dyDescent="0.25">
      <c r="AI367" s="10">
        <v>93</v>
      </c>
      <c r="AJ367" s="10">
        <v>48</v>
      </c>
      <c r="AO367" s="10">
        <v>363</v>
      </c>
      <c r="AP367" s="10">
        <v>169</v>
      </c>
      <c r="AS367" s="10">
        <v>492</v>
      </c>
      <c r="AT367" s="10">
        <v>0.48899999999999999</v>
      </c>
    </row>
    <row r="368" spans="34:47" x14ac:dyDescent="0.25">
      <c r="AI368" s="10">
        <v>94</v>
      </c>
      <c r="AJ368" s="10">
        <v>48</v>
      </c>
      <c r="AO368" s="10">
        <v>364</v>
      </c>
      <c r="AP368" s="10">
        <v>169</v>
      </c>
      <c r="AS368" s="10">
        <v>493</v>
      </c>
      <c r="AT368" s="10">
        <v>0.49099999999999999</v>
      </c>
    </row>
    <row r="369" spans="35:46" x14ac:dyDescent="0.25">
      <c r="AI369" s="10">
        <v>95</v>
      </c>
      <c r="AJ369" s="10">
        <v>49</v>
      </c>
      <c r="AO369" s="10">
        <v>365</v>
      </c>
      <c r="AP369" s="10">
        <v>170</v>
      </c>
      <c r="AS369" s="10">
        <v>494</v>
      </c>
      <c r="AT369" s="10">
        <v>0.49199999999999999</v>
      </c>
    </row>
    <row r="370" spans="35:46" x14ac:dyDescent="0.25">
      <c r="AI370" s="10">
        <v>96</v>
      </c>
      <c r="AJ370" s="10">
        <v>49</v>
      </c>
      <c r="AO370" s="10">
        <v>366</v>
      </c>
      <c r="AP370" s="10">
        <v>170</v>
      </c>
      <c r="AS370" s="10">
        <v>495</v>
      </c>
      <c r="AT370" s="10">
        <v>0.49399999999999999</v>
      </c>
    </row>
    <row r="371" spans="35:46" x14ac:dyDescent="0.25">
      <c r="AI371" s="10">
        <v>97</v>
      </c>
      <c r="AJ371" s="10">
        <v>50</v>
      </c>
      <c r="AO371" s="10">
        <v>367</v>
      </c>
      <c r="AP371" s="10">
        <v>170</v>
      </c>
      <c r="AS371" s="10">
        <v>496</v>
      </c>
      <c r="AT371" s="10">
        <v>0.496</v>
      </c>
    </row>
    <row r="372" spans="35:46" x14ac:dyDescent="0.25">
      <c r="AI372" s="10">
        <v>98</v>
      </c>
      <c r="AJ372" s="10">
        <v>50</v>
      </c>
      <c r="AO372" s="10">
        <v>368</v>
      </c>
      <c r="AP372" s="10">
        <v>170</v>
      </c>
      <c r="AS372" s="10">
        <v>497</v>
      </c>
      <c r="AT372" s="10">
        <v>0.497</v>
      </c>
    </row>
    <row r="373" spans="35:46" x14ac:dyDescent="0.25">
      <c r="AI373" s="10">
        <v>99</v>
      </c>
      <c r="AJ373" s="10">
        <v>51</v>
      </c>
      <c r="AO373" s="10">
        <v>369</v>
      </c>
      <c r="AP373" s="10">
        <v>170</v>
      </c>
      <c r="AS373" s="10">
        <v>498</v>
      </c>
      <c r="AT373" s="10">
        <v>0.499</v>
      </c>
    </row>
    <row r="374" spans="35:46" x14ac:dyDescent="0.25">
      <c r="AI374" s="10">
        <v>100</v>
      </c>
      <c r="AJ374" s="10">
        <v>51</v>
      </c>
      <c r="AO374" s="10">
        <v>370</v>
      </c>
      <c r="AP374" s="10">
        <v>171</v>
      </c>
      <c r="AS374" s="10">
        <v>499</v>
      </c>
      <c r="AT374" s="10">
        <v>0.501</v>
      </c>
    </row>
    <row r="375" spans="35:46" x14ac:dyDescent="0.25">
      <c r="AO375" s="10">
        <v>371</v>
      </c>
      <c r="AP375" s="10">
        <v>171</v>
      </c>
      <c r="AS375" s="10">
        <v>500</v>
      </c>
      <c r="AT375" s="10">
        <v>0.503</v>
      </c>
    </row>
    <row r="376" spans="35:46" x14ac:dyDescent="0.25">
      <c r="AO376" s="10">
        <v>372</v>
      </c>
      <c r="AP376" s="10">
        <v>171</v>
      </c>
      <c r="AS376" s="10">
        <v>501</v>
      </c>
      <c r="AT376" s="10">
        <v>0.504</v>
      </c>
    </row>
    <row r="377" spans="35:46" x14ac:dyDescent="0.25">
      <c r="AO377" s="10">
        <v>373</v>
      </c>
      <c r="AP377" s="10">
        <v>171</v>
      </c>
      <c r="AS377" s="10">
        <v>502</v>
      </c>
      <c r="AT377" s="10">
        <v>0.50600000000000001</v>
      </c>
    </row>
    <row r="378" spans="35:46" x14ac:dyDescent="0.25">
      <c r="AO378" s="10">
        <v>374</v>
      </c>
      <c r="AP378" s="10">
        <v>171</v>
      </c>
      <c r="AS378" s="10">
        <v>503</v>
      </c>
      <c r="AT378" s="10">
        <v>0.50800000000000001</v>
      </c>
    </row>
    <row r="379" spans="35:46" x14ac:dyDescent="0.25">
      <c r="AO379" s="10">
        <v>375</v>
      </c>
      <c r="AP379" s="10">
        <v>172</v>
      </c>
      <c r="AS379" s="10">
        <v>504</v>
      </c>
      <c r="AT379" s="10">
        <v>0.50900000000000001</v>
      </c>
    </row>
    <row r="380" spans="35:46" x14ac:dyDescent="0.25">
      <c r="AO380" s="10">
        <v>376</v>
      </c>
      <c r="AP380" s="10">
        <v>172</v>
      </c>
      <c r="AS380" s="10">
        <v>505</v>
      </c>
      <c r="AT380" s="10">
        <v>0.51100000000000001</v>
      </c>
    </row>
    <row r="381" spans="35:46" x14ac:dyDescent="0.25">
      <c r="AO381" s="10">
        <v>377</v>
      </c>
      <c r="AP381" s="10">
        <v>172</v>
      </c>
      <c r="AS381" s="10">
        <v>506</v>
      </c>
      <c r="AT381" s="10">
        <v>0.51300000000000001</v>
      </c>
    </row>
    <row r="382" spans="35:46" x14ac:dyDescent="0.25">
      <c r="AO382" s="10">
        <v>378</v>
      </c>
      <c r="AP382" s="10">
        <v>172</v>
      </c>
      <c r="AS382" s="10">
        <v>507</v>
      </c>
      <c r="AT382" s="10">
        <v>0.51500000000000001</v>
      </c>
    </row>
    <row r="383" spans="35:46" x14ac:dyDescent="0.25">
      <c r="AO383" s="10">
        <v>379</v>
      </c>
      <c r="AP383" s="10">
        <v>172</v>
      </c>
      <c r="AS383" s="10">
        <v>508</v>
      </c>
      <c r="AT383" s="10">
        <v>0.51600000000000001</v>
      </c>
    </row>
    <row r="384" spans="35:46" x14ac:dyDescent="0.25">
      <c r="AO384" s="10">
        <v>380</v>
      </c>
      <c r="AP384" s="10">
        <v>172</v>
      </c>
      <c r="AS384" s="10">
        <v>509</v>
      </c>
      <c r="AT384" s="10">
        <v>0.51800000000000002</v>
      </c>
    </row>
    <row r="385" spans="41:47" x14ac:dyDescent="0.25">
      <c r="AO385" s="10">
        <v>381</v>
      </c>
      <c r="AP385" s="10">
        <v>173</v>
      </c>
      <c r="AS385" s="10">
        <v>510</v>
      </c>
      <c r="AT385" s="10">
        <v>0.52</v>
      </c>
    </row>
    <row r="386" spans="41:47" x14ac:dyDescent="0.25">
      <c r="AO386" s="10">
        <v>382</v>
      </c>
      <c r="AP386" s="10">
        <v>173</v>
      </c>
      <c r="AS386" s="10">
        <v>511</v>
      </c>
      <c r="AT386" s="10">
        <v>0.52200000000000002</v>
      </c>
    </row>
    <row r="387" spans="41:47" x14ac:dyDescent="0.25">
      <c r="AO387" s="10">
        <v>383</v>
      </c>
      <c r="AP387" s="10">
        <v>173</v>
      </c>
      <c r="AS387" s="10">
        <v>512</v>
      </c>
      <c r="AT387" s="10">
        <v>0.52300000000000002</v>
      </c>
    </row>
    <row r="388" spans="41:47" x14ac:dyDescent="0.25">
      <c r="AO388" s="10">
        <v>384</v>
      </c>
      <c r="AP388" s="10">
        <v>173</v>
      </c>
      <c r="AS388" s="10">
        <v>513</v>
      </c>
      <c r="AT388" s="10">
        <v>0.52500000000000002</v>
      </c>
    </row>
    <row r="389" spans="41:47" x14ac:dyDescent="0.25">
      <c r="AO389" s="10">
        <v>385</v>
      </c>
      <c r="AP389" s="10">
        <v>173</v>
      </c>
      <c r="AS389" s="10">
        <v>514</v>
      </c>
      <c r="AT389" s="10">
        <v>0.52700000000000002</v>
      </c>
    </row>
    <row r="390" spans="41:47" x14ac:dyDescent="0.25">
      <c r="AO390" s="10">
        <v>386</v>
      </c>
      <c r="AP390" s="10">
        <v>174</v>
      </c>
      <c r="AS390" s="10">
        <v>515</v>
      </c>
      <c r="AT390" s="10">
        <v>0.52800000000000002</v>
      </c>
    </row>
    <row r="391" spans="41:47" x14ac:dyDescent="0.25">
      <c r="AO391" s="10">
        <v>387</v>
      </c>
      <c r="AP391" s="10">
        <v>174</v>
      </c>
      <c r="AS391" s="10">
        <v>516</v>
      </c>
      <c r="AT391" s="10">
        <v>0.53</v>
      </c>
    </row>
    <row r="392" spans="41:47" x14ac:dyDescent="0.25">
      <c r="AO392" s="10">
        <v>388</v>
      </c>
      <c r="AP392" s="10">
        <v>174</v>
      </c>
      <c r="AS392" s="10">
        <v>517</v>
      </c>
      <c r="AT392" s="10">
        <v>0.53200000000000003</v>
      </c>
    </row>
    <row r="393" spans="41:47" x14ac:dyDescent="0.25">
      <c r="AO393" s="10">
        <v>389</v>
      </c>
      <c r="AP393" s="10">
        <v>174</v>
      </c>
      <c r="AS393" s="10">
        <v>518</v>
      </c>
      <c r="AT393" s="10">
        <v>0.53400000000000003</v>
      </c>
    </row>
    <row r="394" spans="41:47" x14ac:dyDescent="0.25">
      <c r="AO394" s="10">
        <v>390</v>
      </c>
      <c r="AP394" s="10">
        <v>174</v>
      </c>
      <c r="AS394" s="10">
        <v>519</v>
      </c>
      <c r="AT394" s="10">
        <v>0.53500000000000003</v>
      </c>
    </row>
    <row r="395" spans="41:47" x14ac:dyDescent="0.25">
      <c r="AO395" s="10">
        <v>391</v>
      </c>
      <c r="AP395" s="10">
        <v>175</v>
      </c>
      <c r="AS395" s="10">
        <v>520</v>
      </c>
      <c r="AT395" s="10">
        <v>0.53700000000000003</v>
      </c>
      <c r="AU395" s="8" t="str">
        <f>IF(AND(F77&gt;519,F77&lt;521),AT395,IF(AND(F77&gt;520,F77&lt;522),AT396,IF(AND(F77&gt;521,F77&lt;523),AT397,IF(AND(F77&gt;522,F77&lt;524),AT398,IF(AND(F77&gt;523,F77&lt;525),AT399,IF(AND(F77&gt;524,F77&lt;526),AT400,IF(AND(F77&gt;525,F77&lt;527),AT401,IF(AND(F77&gt;526,F77&lt;528),AT402,IF(AND(F77&gt;527,F77&lt;529),AT403,IF(AND(F77&gt;528,F77&lt;530),AT404,IF(AND(F77&gt;529,F77&lt;531),AT405,IF(AND(F77&gt;530,F77&lt;532),AT406,IF(AND(F77&gt;531,F77&lt;533),AT407,IF(AND(F77&gt;532,F77&lt;534),AT408,IF(AND(F77&gt;533,F77&lt;535),AT409,IF(AND(F77&gt;534,F77&lt;536),AT410,IF(AND(F77&gt;535,F77&lt;537),AT411,IF(AND(F77&gt;536,F77&lt;538),AT412,IF(AND(F77&gt;537,F77&lt;539),AT413,IF(AND(F77&gt;538,F77&lt;540),AT414,IF(AND(F77&gt;539,F77&lt;541),AT415,IF(AND(F77&gt;540,F77&lt;542),AT416,IF(AND(F77&gt;541,F77&lt;543),AT417,IF(AND(F77&gt;542,F77&lt;544),AT418,IF(AND(F77&gt;543,F77&lt;545),AT419,IF(AND(F77&gt;544,F77&lt;546),AT420,IF(AND(F77&gt;545,F77&lt;547),AT421,IF(AND(F77&gt;546,F77&lt;548),AT422,IF(AND(F77&gt;547,F77&lt;549),AT423,IF(AND(F77&gt;548,F77&lt;550),AT424,IF(AND(F77&gt;549,F77&lt;551),AT425,IF(AND(F77&gt;550,F77&lt;552),AT426,IF(AND(F77&gt;551,F77&lt;553),AT427,IF(AND(F77&gt;552,F77&lt;554),AT428,IF(AND(F77&gt;553,F77&lt;555),AT429,IF(AND(F77&gt;554,F77&lt;556),AT430,IF(AND(F77&gt;555,F77&lt;557),AT431,IF(AND(F77&gt;556,F77&lt;558),AT432,IF(AND(F77&gt;557,F77&lt;559),AT433,IF(AND(F77&gt;558,F77&lt;560),AT434,IF(AND(F77&gt;559,F77&lt;561),AT435,IF(AND(F77&gt;560,F77&lt;562),AT436,IF(AND(F77&gt;561,F77&lt;563),AT437,IF(AND(F77&gt;562,F77&lt;564),AT438,IF(AND(F77&gt;563,F77&lt;565),AT439,IF(AND(F77&gt;564,F77&lt;566),AT440,IF(AND(F77&gt;565,F77&lt;567),AT441,IF(AND(F77&gt;566,F77&lt;568),AT442,IF(AND(F77&gt;567,F77&lt;569),AT443,IF(AND(F77&gt;568,F77&lt;570),AT444,IF(AND(F77&gt;569,F77&lt;571),AT445,IF(F77&gt;570,AU446,""))))))))))))))))))))))))))))))))))))))))))))))))))))</f>
        <v/>
      </c>
    </row>
    <row r="396" spans="41:47" x14ac:dyDescent="0.25">
      <c r="AO396" s="10">
        <v>392</v>
      </c>
      <c r="AP396" s="10">
        <v>175</v>
      </c>
      <c r="AS396" s="10">
        <v>521</v>
      </c>
      <c r="AT396" s="10">
        <v>0.53900000000000003</v>
      </c>
    </row>
    <row r="397" spans="41:47" x14ac:dyDescent="0.25">
      <c r="AO397" s="10">
        <v>393</v>
      </c>
      <c r="AP397" s="10">
        <v>175</v>
      </c>
      <c r="AS397" s="10">
        <v>522</v>
      </c>
      <c r="AT397" s="10">
        <v>0.54</v>
      </c>
    </row>
    <row r="398" spans="41:47" x14ac:dyDescent="0.25">
      <c r="AO398" s="10">
        <v>394</v>
      </c>
      <c r="AP398" s="10">
        <v>175</v>
      </c>
      <c r="AS398" s="10">
        <v>523</v>
      </c>
      <c r="AT398" s="10">
        <v>0.54200000000000004</v>
      </c>
    </row>
    <row r="399" spans="41:47" x14ac:dyDescent="0.25">
      <c r="AO399" s="10">
        <v>395</v>
      </c>
      <c r="AP399" s="10">
        <v>175</v>
      </c>
      <c r="AS399" s="10">
        <v>524</v>
      </c>
      <c r="AT399" s="10">
        <v>0.54400000000000004</v>
      </c>
    </row>
    <row r="400" spans="41:47" x14ac:dyDescent="0.25">
      <c r="AO400" s="10">
        <v>396</v>
      </c>
      <c r="AP400" s="10">
        <v>176</v>
      </c>
      <c r="AS400" s="10">
        <v>525</v>
      </c>
      <c r="AT400" s="10">
        <v>0.54600000000000004</v>
      </c>
    </row>
    <row r="401" spans="40:46" x14ac:dyDescent="0.25">
      <c r="AO401" s="10">
        <v>397</v>
      </c>
      <c r="AP401" s="10">
        <v>176</v>
      </c>
      <c r="AS401" s="10">
        <v>526</v>
      </c>
      <c r="AT401" s="10">
        <v>0.54700000000000004</v>
      </c>
    </row>
    <row r="402" spans="40:46" x14ac:dyDescent="0.25">
      <c r="AO402" s="10">
        <v>398</v>
      </c>
      <c r="AP402" s="10">
        <v>176</v>
      </c>
      <c r="AS402" s="10">
        <v>527</v>
      </c>
      <c r="AT402" s="10">
        <v>0.54900000000000004</v>
      </c>
    </row>
    <row r="403" spans="40:46" x14ac:dyDescent="0.25">
      <c r="AO403" s="10">
        <v>399</v>
      </c>
      <c r="AP403" s="10">
        <v>176</v>
      </c>
      <c r="AS403" s="10">
        <v>528</v>
      </c>
      <c r="AT403" s="10">
        <v>0.55100000000000005</v>
      </c>
    </row>
    <row r="404" spans="40:46" x14ac:dyDescent="0.25">
      <c r="AN404" s="8" t="str">
        <f>IF(C63=AO404,AP404, IF(C63=AO405,AP405, IF(C63=AO406,AP406, IF(C63=AO407,AP407, IF(C63=AO408,AP408, IF(C63=AO409,AP409, IF(C63=AO410,AP410, IF(C63=AO411,AP411, IF(C63=AO412,AP412, IF(C63=AO413,AP413, IF(C63=AO414,AP414, IF(C63=AO415,AP415, IF(C63=AO416,AP416, IF(C63=AO417,AP417, IF(C63=AO418,AP418, IF(C63=AO419,AP419, IF(C63=AO420,AP420, IF(C63=AO421,AP421, IF(C63=AO422,AP422, IF(C63=AO423,AP423, IF(C63=AO424,AP424, IF(C63=AO425,AP425, IF(C63=AO426,AP426, IF(C63=AO427,AP427, IF(C63=AO428,AP428, IF(C63=AO429,AP429, IF(C63=AO430,AP430, IF(C63=AO431,AP431, IF(C63=AO432,AP432, IF(C63=AO433,AP433, IF(C63=AO434,AP434, IF(C63=AO435,AP435, IF(C63=AO436,AP436, IF(C63=AO437,AP437, IF(C63=AO438,AP438, IF(C63=AO439,AP439, IF(C63=AO440,AP440, IF(C63=AO441,AP441, IF(C63=AO442,AP442, IF(C63=AO443,AP443, IF(C63=AO444,AP444, IF(C63=AO445,AP445, IF(C63=AO446,AP446, IF(C63=AO447,AP447, IF(C63=AO448,AP448, IF(C63=AO449,AP449, IF(C63=AO450,AP450, IF(C63=AO451,AP451, IF(C63=AO452,AP452, IF(C63=AO453,AP453, IF(C63&gt;449,AN454,"")))))))))))))))))))))))))))))))))))))))))))))))))))</f>
        <v/>
      </c>
      <c r="AO404" s="10">
        <v>400</v>
      </c>
      <c r="AP404" s="10">
        <v>176</v>
      </c>
      <c r="AS404" s="10">
        <v>529</v>
      </c>
      <c r="AT404" s="10">
        <v>0.55200000000000005</v>
      </c>
    </row>
    <row r="405" spans="40:46" x14ac:dyDescent="0.25">
      <c r="AO405" s="10">
        <v>401</v>
      </c>
      <c r="AP405" s="10">
        <v>176</v>
      </c>
      <c r="AS405" s="10">
        <v>530</v>
      </c>
      <c r="AT405" s="10">
        <v>0.55400000000000005</v>
      </c>
    </row>
    <row r="406" spans="40:46" x14ac:dyDescent="0.25">
      <c r="AO406" s="10">
        <v>402</v>
      </c>
      <c r="AP406" s="10">
        <v>177</v>
      </c>
      <c r="AS406" s="10">
        <v>531</v>
      </c>
      <c r="AT406" s="10">
        <v>0.55600000000000005</v>
      </c>
    </row>
    <row r="407" spans="40:46" x14ac:dyDescent="0.25">
      <c r="AO407" s="10">
        <v>403</v>
      </c>
      <c r="AP407" s="10">
        <v>177</v>
      </c>
      <c r="AS407" s="10">
        <v>532</v>
      </c>
      <c r="AT407" s="10">
        <v>0.55700000000000005</v>
      </c>
    </row>
    <row r="408" spans="40:46" x14ac:dyDescent="0.25">
      <c r="AO408" s="10">
        <v>404</v>
      </c>
      <c r="AP408" s="10">
        <v>177</v>
      </c>
      <c r="AS408" s="10">
        <v>533</v>
      </c>
      <c r="AT408" s="10">
        <v>0.55900000000000005</v>
      </c>
    </row>
    <row r="409" spans="40:46" x14ac:dyDescent="0.25">
      <c r="AO409" s="10">
        <v>405</v>
      </c>
      <c r="AP409" s="10">
        <v>177</v>
      </c>
      <c r="AS409" s="10">
        <v>534</v>
      </c>
      <c r="AT409" s="10">
        <v>0.56100000000000005</v>
      </c>
    </row>
    <row r="410" spans="40:46" x14ac:dyDescent="0.25">
      <c r="AO410" s="10">
        <v>406</v>
      </c>
      <c r="AP410" s="10">
        <v>177</v>
      </c>
      <c r="AS410" s="10">
        <v>535</v>
      </c>
      <c r="AT410" s="10">
        <v>0.56299999999999994</v>
      </c>
    </row>
    <row r="411" spans="40:46" x14ac:dyDescent="0.25">
      <c r="AO411" s="10">
        <v>407</v>
      </c>
      <c r="AP411" s="10">
        <v>178</v>
      </c>
      <c r="AS411" s="10">
        <v>536</v>
      </c>
      <c r="AT411" s="10">
        <v>0.56399999999999995</v>
      </c>
    </row>
    <row r="412" spans="40:46" x14ac:dyDescent="0.25">
      <c r="AO412" s="10">
        <v>408</v>
      </c>
      <c r="AP412" s="10">
        <v>178</v>
      </c>
      <c r="AS412" s="10">
        <v>537</v>
      </c>
      <c r="AT412" s="10">
        <v>0.56599999999999995</v>
      </c>
    </row>
    <row r="413" spans="40:46" x14ac:dyDescent="0.25">
      <c r="AO413" s="10">
        <v>409</v>
      </c>
      <c r="AP413" s="10">
        <v>178</v>
      </c>
      <c r="AS413" s="10">
        <v>538</v>
      </c>
      <c r="AT413" s="10">
        <v>0.56799999999999995</v>
      </c>
    </row>
    <row r="414" spans="40:46" x14ac:dyDescent="0.25">
      <c r="AO414" s="10">
        <v>410</v>
      </c>
      <c r="AP414" s="10">
        <v>178</v>
      </c>
      <c r="AS414" s="10">
        <v>539</v>
      </c>
      <c r="AT414" s="10">
        <v>0.56899999999999995</v>
      </c>
    </row>
    <row r="415" spans="40:46" x14ac:dyDescent="0.25">
      <c r="AO415" s="10">
        <v>411</v>
      </c>
      <c r="AP415" s="10">
        <v>178</v>
      </c>
      <c r="AS415" s="10">
        <v>540</v>
      </c>
      <c r="AT415" s="10">
        <v>0.57099999999999995</v>
      </c>
    </row>
    <row r="416" spans="40:46" x14ac:dyDescent="0.25">
      <c r="AO416" s="10">
        <v>412</v>
      </c>
      <c r="AP416" s="10">
        <v>179</v>
      </c>
      <c r="AS416" s="10">
        <v>541</v>
      </c>
      <c r="AT416" s="10">
        <v>0.57299999999999995</v>
      </c>
    </row>
    <row r="417" spans="41:46" x14ac:dyDescent="0.25">
      <c r="AO417" s="10">
        <v>413</v>
      </c>
      <c r="AP417" s="10">
        <v>179</v>
      </c>
      <c r="AS417" s="10">
        <v>542</v>
      </c>
      <c r="AT417" s="10">
        <v>0.57399999999999995</v>
      </c>
    </row>
    <row r="418" spans="41:46" x14ac:dyDescent="0.25">
      <c r="AO418" s="10">
        <v>414</v>
      </c>
      <c r="AP418" s="10">
        <v>179</v>
      </c>
      <c r="AS418" s="10">
        <v>543</v>
      </c>
      <c r="AT418" s="10">
        <v>0.57599999999999996</v>
      </c>
    </row>
    <row r="419" spans="41:46" x14ac:dyDescent="0.25">
      <c r="AO419" s="10">
        <v>415</v>
      </c>
      <c r="AP419" s="10">
        <v>179</v>
      </c>
      <c r="AS419" s="10">
        <v>544</v>
      </c>
      <c r="AT419" s="10">
        <v>0.57799999999999996</v>
      </c>
    </row>
    <row r="420" spans="41:46" x14ac:dyDescent="0.25">
      <c r="AO420" s="10">
        <v>416</v>
      </c>
      <c r="AP420" s="10">
        <v>179</v>
      </c>
      <c r="AS420" s="10">
        <v>545</v>
      </c>
      <c r="AT420" s="10">
        <v>0.57899999999999996</v>
      </c>
    </row>
    <row r="421" spans="41:46" x14ac:dyDescent="0.25">
      <c r="AO421" s="10">
        <v>417</v>
      </c>
      <c r="AP421" s="10">
        <v>180</v>
      </c>
      <c r="AS421" s="10">
        <v>546</v>
      </c>
      <c r="AT421" s="10">
        <v>0.58099999999999996</v>
      </c>
    </row>
    <row r="422" spans="41:46" x14ac:dyDescent="0.25">
      <c r="AO422" s="10">
        <v>418</v>
      </c>
      <c r="AP422" s="10">
        <v>180</v>
      </c>
      <c r="AS422" s="10">
        <v>547</v>
      </c>
      <c r="AT422" s="10">
        <v>0.58299999999999996</v>
      </c>
    </row>
    <row r="423" spans="41:46" x14ac:dyDescent="0.25">
      <c r="AO423" s="10">
        <v>419</v>
      </c>
      <c r="AP423" s="10">
        <v>180</v>
      </c>
      <c r="AS423" s="10">
        <v>548</v>
      </c>
      <c r="AT423" s="10">
        <v>0.58399999999999996</v>
      </c>
    </row>
    <row r="424" spans="41:46" x14ac:dyDescent="0.25">
      <c r="AO424" s="10">
        <v>420</v>
      </c>
      <c r="AP424" s="10">
        <v>180</v>
      </c>
      <c r="AS424" s="10">
        <v>549</v>
      </c>
      <c r="AT424" s="10">
        <v>0.58599999999999997</v>
      </c>
    </row>
    <row r="425" spans="41:46" x14ac:dyDescent="0.25">
      <c r="AO425" s="10">
        <v>421</v>
      </c>
      <c r="AP425" s="10">
        <v>180</v>
      </c>
      <c r="AS425" s="10">
        <v>550</v>
      </c>
      <c r="AT425" s="10">
        <v>0.58799999999999997</v>
      </c>
    </row>
    <row r="426" spans="41:46" x14ac:dyDescent="0.25">
      <c r="AO426" s="10">
        <v>422</v>
      </c>
      <c r="AP426" s="10">
        <v>180</v>
      </c>
      <c r="AS426" s="10">
        <v>551</v>
      </c>
      <c r="AT426" s="10">
        <v>0.59</v>
      </c>
    </row>
    <row r="427" spans="41:46" x14ac:dyDescent="0.25">
      <c r="AO427" s="10">
        <v>423</v>
      </c>
      <c r="AP427" s="10">
        <v>181</v>
      </c>
      <c r="AS427" s="10">
        <v>552</v>
      </c>
      <c r="AT427" s="10">
        <v>0.59099999999999997</v>
      </c>
    </row>
    <row r="428" spans="41:46" x14ac:dyDescent="0.25">
      <c r="AO428" s="10">
        <v>424</v>
      </c>
      <c r="AP428" s="10">
        <v>181</v>
      </c>
      <c r="AS428" s="10">
        <v>553</v>
      </c>
      <c r="AT428" s="10">
        <v>0.59299999999999997</v>
      </c>
    </row>
    <row r="429" spans="41:46" x14ac:dyDescent="0.25">
      <c r="AO429" s="10">
        <v>425</v>
      </c>
      <c r="AP429" s="10">
        <v>181</v>
      </c>
      <c r="AS429" s="10">
        <v>554</v>
      </c>
      <c r="AT429" s="10">
        <v>0.59499999999999997</v>
      </c>
    </row>
    <row r="430" spans="41:46" x14ac:dyDescent="0.25">
      <c r="AO430" s="10">
        <v>426</v>
      </c>
      <c r="AP430" s="10">
        <v>181</v>
      </c>
      <c r="AS430" s="10">
        <v>555</v>
      </c>
      <c r="AT430" s="10">
        <v>0.59599999999999997</v>
      </c>
    </row>
    <row r="431" spans="41:46" x14ac:dyDescent="0.25">
      <c r="AO431" s="10">
        <v>427</v>
      </c>
      <c r="AP431" s="10">
        <v>181</v>
      </c>
      <c r="AS431" s="10">
        <v>556</v>
      </c>
      <c r="AT431" s="10">
        <v>0.59799999999999998</v>
      </c>
    </row>
    <row r="432" spans="41:46" x14ac:dyDescent="0.25">
      <c r="AO432" s="10">
        <v>428</v>
      </c>
      <c r="AP432" s="10">
        <v>182</v>
      </c>
      <c r="AS432" s="10">
        <v>557</v>
      </c>
      <c r="AT432" s="10">
        <v>0.59899999999999998</v>
      </c>
    </row>
    <row r="433" spans="41:47" x14ac:dyDescent="0.25">
      <c r="AO433" s="10">
        <v>429</v>
      </c>
      <c r="AP433" s="10">
        <v>182</v>
      </c>
      <c r="AS433" s="10">
        <v>558</v>
      </c>
      <c r="AT433" s="10">
        <v>0.60099999999999998</v>
      </c>
    </row>
    <row r="434" spans="41:47" x14ac:dyDescent="0.25">
      <c r="AO434" s="10">
        <v>430</v>
      </c>
      <c r="AP434" s="10">
        <v>182</v>
      </c>
      <c r="AS434" s="10">
        <v>559</v>
      </c>
      <c r="AT434" s="10">
        <v>0.60299999999999998</v>
      </c>
    </row>
    <row r="435" spans="41:47" x14ac:dyDescent="0.25">
      <c r="AO435" s="10">
        <v>431</v>
      </c>
      <c r="AP435" s="10">
        <v>182</v>
      </c>
      <c r="AS435" s="10">
        <v>560</v>
      </c>
      <c r="AT435" s="10">
        <v>0.60399999999999998</v>
      </c>
    </row>
    <row r="436" spans="41:47" x14ac:dyDescent="0.25">
      <c r="AO436" s="10">
        <v>432</v>
      </c>
      <c r="AP436" s="10">
        <v>182</v>
      </c>
      <c r="AS436" s="10">
        <v>561</v>
      </c>
      <c r="AT436" s="10">
        <v>0.60599999999999998</v>
      </c>
    </row>
    <row r="437" spans="41:47" x14ac:dyDescent="0.25">
      <c r="AO437" s="10">
        <v>433</v>
      </c>
      <c r="AP437" s="10">
        <v>183</v>
      </c>
      <c r="AS437" s="10">
        <v>562</v>
      </c>
      <c r="AT437" s="10">
        <v>0.60799999999999998</v>
      </c>
    </row>
    <row r="438" spans="41:47" x14ac:dyDescent="0.25">
      <c r="AO438" s="10">
        <v>434</v>
      </c>
      <c r="AP438" s="10">
        <v>183</v>
      </c>
      <c r="AS438" s="10">
        <v>563</v>
      </c>
      <c r="AT438" s="10">
        <v>0.60899999999999999</v>
      </c>
    </row>
    <row r="439" spans="41:47" x14ac:dyDescent="0.25">
      <c r="AO439" s="10">
        <v>435</v>
      </c>
      <c r="AP439" s="10">
        <v>183</v>
      </c>
      <c r="AS439" s="10">
        <v>564</v>
      </c>
      <c r="AT439" s="10">
        <v>0.61099999999999999</v>
      </c>
    </row>
    <row r="440" spans="41:47" x14ac:dyDescent="0.25">
      <c r="AO440" s="10">
        <v>436</v>
      </c>
      <c r="AP440" s="10">
        <v>183</v>
      </c>
      <c r="AS440" s="10">
        <v>565</v>
      </c>
      <c r="AT440" s="10">
        <v>0.61299999999999999</v>
      </c>
    </row>
    <row r="441" spans="41:47" x14ac:dyDescent="0.25">
      <c r="AO441" s="10">
        <v>437</v>
      </c>
      <c r="AP441" s="10">
        <v>183</v>
      </c>
      <c r="AS441" s="10">
        <v>566</v>
      </c>
      <c r="AT441" s="10">
        <v>0.61399999999999999</v>
      </c>
    </row>
    <row r="442" spans="41:47" x14ac:dyDescent="0.25">
      <c r="AO442" s="10">
        <v>438</v>
      </c>
      <c r="AP442" s="10">
        <v>184</v>
      </c>
      <c r="AS442" s="10">
        <v>567</v>
      </c>
      <c r="AT442" s="10">
        <v>0.61599999999999999</v>
      </c>
    </row>
    <row r="443" spans="41:47" x14ac:dyDescent="0.25">
      <c r="AO443" s="10">
        <v>439</v>
      </c>
      <c r="AP443" s="10">
        <v>184</v>
      </c>
      <c r="AS443" s="10">
        <v>568</v>
      </c>
      <c r="AT443" s="10">
        <v>0.61799999999999999</v>
      </c>
    </row>
    <row r="444" spans="41:47" x14ac:dyDescent="0.25">
      <c r="AO444" s="10">
        <v>440</v>
      </c>
      <c r="AP444" s="10">
        <v>184</v>
      </c>
      <c r="AS444" s="10">
        <v>569</v>
      </c>
      <c r="AT444" s="10">
        <v>0.61899999999999999</v>
      </c>
    </row>
    <row r="445" spans="41:47" x14ac:dyDescent="0.25">
      <c r="AO445" s="10">
        <v>441</v>
      </c>
      <c r="AP445" s="10">
        <v>184</v>
      </c>
      <c r="AS445" s="10">
        <v>570</v>
      </c>
      <c r="AT445" s="10">
        <v>0.621</v>
      </c>
    </row>
    <row r="446" spans="41:47" x14ac:dyDescent="0.25">
      <c r="AO446" s="10">
        <v>442</v>
      </c>
      <c r="AP446" s="10">
        <v>184</v>
      </c>
      <c r="AS446" s="10">
        <v>571</v>
      </c>
      <c r="AT446" s="10">
        <v>0.622</v>
      </c>
      <c r="AU446" s="8" t="str">
        <f>IF(AND(F77&gt;570,F77&lt;572),AT446,IF(AND(F77&gt;571,F77&lt;573),AT447,IF(AND(F77&gt;572,F77&lt;574),AT448,IF(AND(F77&gt;573,F77&lt;575),AT449,IF(AND(F77&gt;574,F77&lt;576),AT450,IF(AND(F77&gt;575,F77&lt;577),AT451,IF(AND(F77&gt;576,F77&lt;578),AT452,IF(AND(F77&gt;577,F77&lt;579),AT453,IF(AND(F77&gt;578,F77&lt;580),AT454,IF(AND(F77&gt;579,F77&lt;581),AT455,IF(AND(F77&gt;580,F77&lt;582),AT456,IF(AND(F77&gt;581,F77&lt;583),AT457,IF(AND(F77&gt;582,F77&lt;584),AT458,IF(AND(F77&gt;583,F77&lt;585),AT459,IF(AND(F77&gt;584,F77&lt;586),AT460,IF(AND(F77&gt;585,F77&lt;587),AT461,IF(AND(F77&gt;586,F77&lt;588),AT462,IF(AND(F77&gt;587,F77&lt;589),AT463,IF(AND(F77&gt;588,F77&lt;590),AT464,IF(AND(F77&gt;589,F77&lt;591),AT465,IF(AND(F77&gt;590,F77&lt;592),AT466,IF(AND(F77&gt;591,F77&lt;593),AT467,IF(AND(F77&gt;592,F77&lt;594),AT468,IF(AND(F77&gt;593,F77&lt;595),AT469,IF(AND(F77&gt;594,F77&lt;596),AT470,IF(AND(F77&gt;595,F77&lt;597),AT471,IF(AND(F77&gt;596,F77&lt;598),AT472,IF(AND(F77&gt;597,F77&lt;599),AT473,IF(AND(F77&gt;598,F77&lt;600),AT474,IF(F77&gt;599,AU475,""))))))))))))))))))))))))))))))</f>
        <v/>
      </c>
    </row>
    <row r="447" spans="41:47" x14ac:dyDescent="0.25">
      <c r="AO447" s="10">
        <v>443</v>
      </c>
      <c r="AP447" s="10">
        <v>184</v>
      </c>
      <c r="AS447" s="10">
        <v>572</v>
      </c>
      <c r="AT447" s="10">
        <v>0.624</v>
      </c>
    </row>
    <row r="448" spans="41:47" x14ac:dyDescent="0.25">
      <c r="AO448" s="10">
        <v>444</v>
      </c>
      <c r="AP448" s="10">
        <v>185</v>
      </c>
      <c r="AS448" s="10">
        <v>573</v>
      </c>
      <c r="AT448" s="10">
        <v>0.626</v>
      </c>
    </row>
    <row r="449" spans="40:46" x14ac:dyDescent="0.25">
      <c r="AO449" s="10">
        <v>445</v>
      </c>
      <c r="AP449" s="10">
        <v>185</v>
      </c>
      <c r="AS449" s="10">
        <v>574</v>
      </c>
      <c r="AT449" s="10">
        <v>0.627</v>
      </c>
    </row>
    <row r="450" spans="40:46" x14ac:dyDescent="0.25">
      <c r="AO450" s="10">
        <v>446</v>
      </c>
      <c r="AP450" s="10">
        <v>185</v>
      </c>
      <c r="AS450" s="10">
        <v>575</v>
      </c>
      <c r="AT450" s="10">
        <v>0.629</v>
      </c>
    </row>
    <row r="451" spans="40:46" x14ac:dyDescent="0.25">
      <c r="AO451" s="10">
        <v>447</v>
      </c>
      <c r="AP451" s="10">
        <v>185</v>
      </c>
      <c r="AS451" s="10">
        <v>576</v>
      </c>
      <c r="AT451" s="10">
        <v>0.63</v>
      </c>
    </row>
    <row r="452" spans="40:46" x14ac:dyDescent="0.25">
      <c r="AO452" s="10">
        <v>448</v>
      </c>
      <c r="AP452" s="10">
        <v>185</v>
      </c>
      <c r="AS452" s="10">
        <v>577</v>
      </c>
      <c r="AT452" s="10">
        <v>0.63200000000000001</v>
      </c>
    </row>
    <row r="453" spans="40:46" x14ac:dyDescent="0.25">
      <c r="AO453" s="10">
        <v>449</v>
      </c>
      <c r="AP453" s="10">
        <v>186</v>
      </c>
      <c r="AS453" s="10">
        <v>578</v>
      </c>
      <c r="AT453" s="10">
        <v>0.63400000000000001</v>
      </c>
    </row>
    <row r="454" spans="40:46" x14ac:dyDescent="0.25">
      <c r="AN454" s="8" t="str">
        <f>IF(C63=AO454,AP454, IF(C63=AO455,AP455, IF(C63=AO456,AP456, IF(C63=AO457,AP457, IF(C63=AO458,AP458, IF(C63=AO459,AP459, IF(C63=AO460,AP460, IF(C63=AO461,AP461, IF(C63=AO462,AP462, IF(C63=AO463,AP463, IF(C63=AO464,AP464, IF(C63=AO465,AP465, IF(C63=AO466,AP466, IF(C63=AO467,AP467, IF(C63=AO468,AP468, IF(C63=AO469,AP469, IF(C63=AO470,AP470, IF(C63=AO471,AP471, IF(C63=AO472,AP472, IF(C63=AO473,AP473, IF(C63=AO474,AP474, IF(C63=AO475,AP475, IF(C63=AO476,AP476, IF(C63=AO477,AP477, IF(C63=AO478,AP478, IF(C63=AO479,AP479, IF(C63=AO480,AP480, IF(C63=AO481,AP481, IF(C63=AO482,AP482, IF(C63=AO483,AP483, IF(C63=AO484,AP484, IF(C63=AO485,AP485, IF(C63=AO486,AP486, IF(C63=AO487,AP487, IF(C63=AO488,AP488, IF(C63=AO489,AP489, IF(C63=AO490,AP490, IF(C63=AO491,AP491, IF(C63=AO492,AP492, IF(C63=AO493,AP493, IF(C63=AO494,AP494, IF(C63=AO495,AP495, IF(C63=AO496,AP496, IF(C63=AO497,AP497, IF(C63=AO498,AP498, IF(C63=AO499,AP499, IF(C63=AO500,AP500, IF(C63=AO501,AP501, IF(C63=AO502,AP502, IF(C63=AO503,AP503, IF(C63&gt;499,AN504,"")))))))))))))))))))))))))))))))))))))))))))))))))))</f>
        <v/>
      </c>
      <c r="AO454" s="10">
        <v>450</v>
      </c>
      <c r="AP454" s="10">
        <v>186</v>
      </c>
      <c r="AS454" s="10">
        <v>579</v>
      </c>
      <c r="AT454" s="10">
        <v>0.63500000000000001</v>
      </c>
    </row>
    <row r="455" spans="40:46" x14ac:dyDescent="0.25">
      <c r="AO455" s="10">
        <v>451</v>
      </c>
      <c r="AP455" s="10">
        <v>186</v>
      </c>
      <c r="AS455" s="10">
        <v>580</v>
      </c>
      <c r="AT455" s="10">
        <v>0.63700000000000001</v>
      </c>
    </row>
    <row r="456" spans="40:46" x14ac:dyDescent="0.25">
      <c r="AO456" s="10">
        <v>452</v>
      </c>
      <c r="AP456" s="10">
        <v>186</v>
      </c>
      <c r="AS456" s="10">
        <v>581</v>
      </c>
      <c r="AT456" s="10">
        <v>0.63800000000000001</v>
      </c>
    </row>
    <row r="457" spans="40:46" x14ac:dyDescent="0.25">
      <c r="AO457" s="10">
        <v>453</v>
      </c>
      <c r="AP457" s="10">
        <v>186</v>
      </c>
      <c r="AS457" s="10">
        <v>582</v>
      </c>
      <c r="AT457" s="10">
        <v>0.64</v>
      </c>
    </row>
    <row r="458" spans="40:46" x14ac:dyDescent="0.25">
      <c r="AO458" s="10">
        <v>454</v>
      </c>
      <c r="AP458" s="10">
        <v>187</v>
      </c>
      <c r="AS458" s="10">
        <v>583</v>
      </c>
      <c r="AT458" s="10">
        <v>0.64200000000000002</v>
      </c>
    </row>
    <row r="459" spans="40:46" x14ac:dyDescent="0.25">
      <c r="AO459" s="10">
        <v>455</v>
      </c>
      <c r="AP459" s="10">
        <v>187</v>
      </c>
      <c r="AS459" s="10">
        <v>584</v>
      </c>
      <c r="AT459" s="10">
        <v>0.64300000000000002</v>
      </c>
    </row>
    <row r="460" spans="40:46" x14ac:dyDescent="0.25">
      <c r="AO460" s="10">
        <v>456</v>
      </c>
      <c r="AP460" s="10">
        <v>187</v>
      </c>
      <c r="AS460" s="10">
        <v>585</v>
      </c>
      <c r="AT460" s="10">
        <v>0.64500000000000002</v>
      </c>
    </row>
    <row r="461" spans="40:46" x14ac:dyDescent="0.25">
      <c r="AO461" s="10">
        <v>457</v>
      </c>
      <c r="AP461" s="10">
        <v>187</v>
      </c>
      <c r="AS461" s="10">
        <v>586</v>
      </c>
      <c r="AT461" s="10">
        <v>0.64600000000000002</v>
      </c>
    </row>
    <row r="462" spans="40:46" x14ac:dyDescent="0.25">
      <c r="AO462" s="10">
        <v>458</v>
      </c>
      <c r="AP462" s="10">
        <v>187</v>
      </c>
      <c r="AS462" s="10">
        <v>587</v>
      </c>
      <c r="AT462" s="10">
        <v>0.64800000000000002</v>
      </c>
    </row>
    <row r="463" spans="40:46" x14ac:dyDescent="0.25">
      <c r="AO463" s="10">
        <v>459</v>
      </c>
      <c r="AP463" s="10">
        <v>187</v>
      </c>
      <c r="AS463" s="10">
        <v>588</v>
      </c>
      <c r="AT463" s="10">
        <v>0.65</v>
      </c>
    </row>
    <row r="464" spans="40:46" x14ac:dyDescent="0.25">
      <c r="AO464" s="10">
        <v>460</v>
      </c>
      <c r="AP464" s="10">
        <v>188</v>
      </c>
      <c r="AS464" s="10">
        <v>589</v>
      </c>
      <c r="AT464" s="10">
        <v>0.65100000000000002</v>
      </c>
    </row>
    <row r="465" spans="41:47" x14ac:dyDescent="0.25">
      <c r="AO465" s="10">
        <v>461</v>
      </c>
      <c r="AP465" s="10">
        <v>188</v>
      </c>
      <c r="AS465" s="10">
        <v>590</v>
      </c>
      <c r="AT465" s="10">
        <v>0.65300000000000002</v>
      </c>
    </row>
    <row r="466" spans="41:47" x14ac:dyDescent="0.25">
      <c r="AO466" s="10">
        <v>462</v>
      </c>
      <c r="AP466" s="10">
        <v>188</v>
      </c>
      <c r="AS466" s="10">
        <v>591</v>
      </c>
      <c r="AT466" s="10">
        <v>0.65400000000000003</v>
      </c>
    </row>
    <row r="467" spans="41:47" x14ac:dyDescent="0.25">
      <c r="AO467" s="10">
        <v>463</v>
      </c>
      <c r="AP467" s="10">
        <v>188</v>
      </c>
      <c r="AS467" s="10">
        <v>592</v>
      </c>
      <c r="AT467" s="10">
        <v>0.65600000000000003</v>
      </c>
    </row>
    <row r="468" spans="41:47" x14ac:dyDescent="0.25">
      <c r="AO468" s="10">
        <v>464</v>
      </c>
      <c r="AP468" s="10">
        <v>188</v>
      </c>
      <c r="AS468" s="10">
        <v>593</v>
      </c>
      <c r="AT468" s="10">
        <v>0.65700000000000003</v>
      </c>
    </row>
    <row r="469" spans="41:47" x14ac:dyDescent="0.25">
      <c r="AO469" s="10">
        <v>465</v>
      </c>
      <c r="AP469" s="10">
        <v>189</v>
      </c>
      <c r="AS469" s="10">
        <v>594</v>
      </c>
      <c r="AT469" s="10">
        <v>0.65900000000000003</v>
      </c>
    </row>
    <row r="470" spans="41:47" x14ac:dyDescent="0.25">
      <c r="AO470" s="10">
        <v>466</v>
      </c>
      <c r="AP470" s="10">
        <v>189</v>
      </c>
      <c r="AS470" s="10">
        <v>595</v>
      </c>
      <c r="AT470" s="10">
        <v>0.66</v>
      </c>
    </row>
    <row r="471" spans="41:47" x14ac:dyDescent="0.25">
      <c r="AO471" s="10">
        <v>467</v>
      </c>
      <c r="AP471" s="10">
        <v>189</v>
      </c>
      <c r="AS471" s="10">
        <v>596</v>
      </c>
      <c r="AT471" s="10">
        <v>0.66200000000000003</v>
      </c>
    </row>
    <row r="472" spans="41:47" x14ac:dyDescent="0.25">
      <c r="AO472" s="10">
        <v>468</v>
      </c>
      <c r="AP472" s="10">
        <v>189</v>
      </c>
      <c r="AS472" s="10">
        <v>597</v>
      </c>
      <c r="AT472" s="10">
        <v>0.66400000000000003</v>
      </c>
    </row>
    <row r="473" spans="41:47" x14ac:dyDescent="0.25">
      <c r="AO473" s="10">
        <v>469</v>
      </c>
      <c r="AP473" s="10">
        <v>189</v>
      </c>
      <c r="AS473" s="10">
        <v>598</v>
      </c>
      <c r="AT473" s="10">
        <v>0.66500000000000004</v>
      </c>
    </row>
    <row r="474" spans="41:47" x14ac:dyDescent="0.25">
      <c r="AO474" s="10">
        <v>470</v>
      </c>
      <c r="AP474" s="10">
        <v>190</v>
      </c>
      <c r="AS474" s="10">
        <v>599</v>
      </c>
      <c r="AT474" s="10">
        <v>0.66700000000000004</v>
      </c>
    </row>
    <row r="475" spans="41:47" x14ac:dyDescent="0.25">
      <c r="AO475" s="10">
        <v>471</v>
      </c>
      <c r="AP475" s="10">
        <v>190</v>
      </c>
      <c r="AS475" s="10">
        <v>600</v>
      </c>
      <c r="AT475" s="10">
        <v>0.66800000000000004</v>
      </c>
      <c r="AU475" s="8" t="str">
        <f>IF(AND(F77&gt;599,F77&lt;601),AT475,IF(AND(F77&gt;600,F77&lt;602),AT476,IF(AND(F77&gt;601,F77&lt;603),AT477,IF(AND(F77&gt;602,F77&lt;604),AT478,IF(AND(F77&gt;603,F77&lt;605),AT479,IF(AND(F77&gt;604,F77&lt;606),AT480,IF(AND(F77&gt;605,F77&lt;607),AT481,IF(AND(F77&gt;606,F77&lt;608),AT482,IF(AND(F77&gt;607,F77&lt;609),AT483,IF(AND(F77&gt;608,F77&lt;610),AT484,IF(AND(F77&gt;609,F77&lt;611),AT485,IF(AND(F77&gt;610,F77&lt;612),AT486,IF(AND(F77&gt;611,F77&lt;613),AT487,IF(AND(F77&gt;612,F77&lt;614),AT488,IF(AND(F77&gt;613,F77&lt;615),AT489,IF(AND(F77&gt;614,F77&lt;616),AT490,IF(AND(F77&gt;615,F77&lt;617),AT491,IF(AND(F77&gt;616,F77&lt;618),AT492,IF(AND(F77&gt;617,F77&lt;619),AT493,IF(AND(F77&gt;618,F77&lt;620),AT494,IF(AND(F77&gt;619,F77&lt;621),AT495,IF(AND(F77&gt;620,F77&lt;622),AT496,IF(AND(F77&gt;621,F77&lt;623),AT497,IF(AND(F77&gt;622,F77&lt;624),AT498,IF(AND(F77&gt;623,F77&lt;625),AT499,IF(AND(F77&gt;624,F77&lt;626),AT500,IF(AND(F77&gt;625,F77&lt;627),AT501,IF(AND(F77&gt;626,F77&lt;628),AT502,IF(AND(F77&gt;627,F77&lt;629),AT503,IF(AND(F77&gt;628,F77&lt;630),AT504,IF(AND(F77&gt;629,F77&lt;631),AT505,IF(AND(F77&gt;630,F77&lt;632),AT506,IF(AND(F77&gt;631,F77&lt;633),AT507,IF(AND(F77&gt;632,F77&lt;634),AT508,IF(AND(F77&gt;633,F77&lt;635),AT509,IF(AND(F77&gt;634,F77&lt;636),AT510,IF(AND(F77&gt;635,F77&lt;637),AT511,IF(AND(F77&gt;636,F77&lt;638),AT512,IF(AND(F77&gt;637,F77&lt;639),AT513,IF(AND(F77&gt;638,F77&lt;640),AT514,IF(AND(F77&gt;639,F77&lt;641),AT515,IF(AND(F77&gt;640,F77&lt;642),AT516,IF(AND(F77&gt;641,F77&lt;643),AT517,IF(AND(F77&gt;642,F77&lt;644),AT518,IF(AND(F77&gt;643,F77&lt;645),AT519,IF(AND(F77&gt;644,F77&lt;646),AT520,IF(AND(F77&gt;645,F77&lt;647),AT521,IF(AND(F77&gt;646,F77&lt;648),AT522,IF(AND(F77&gt;647,F77&lt;649),AT523,IF(AND(F77&gt;648,F77&lt;650),AT524,IF(AND(F77&gt;649,F77&lt;651),AT525,IF(F77&gt;650,AU526,""))))))))))))))))))))))))))))))))))))))))))))))))))))</f>
        <v/>
      </c>
    </row>
    <row r="476" spans="41:47" x14ac:dyDescent="0.25">
      <c r="AO476" s="10">
        <v>472</v>
      </c>
      <c r="AP476" s="10">
        <v>190</v>
      </c>
      <c r="AS476" s="10">
        <v>601</v>
      </c>
      <c r="AT476" s="10">
        <v>0.67</v>
      </c>
    </row>
    <row r="477" spans="41:47" x14ac:dyDescent="0.25">
      <c r="AO477" s="10">
        <v>473</v>
      </c>
      <c r="AP477" s="10">
        <v>190</v>
      </c>
      <c r="AS477" s="10">
        <v>602</v>
      </c>
      <c r="AT477" s="10">
        <v>0.67100000000000004</v>
      </c>
    </row>
    <row r="478" spans="41:47" x14ac:dyDescent="0.25">
      <c r="AO478" s="10">
        <v>474</v>
      </c>
      <c r="AP478" s="10">
        <v>190</v>
      </c>
      <c r="AS478" s="10">
        <v>603</v>
      </c>
      <c r="AT478" s="10">
        <v>0.67300000000000004</v>
      </c>
    </row>
    <row r="479" spans="41:47" x14ac:dyDescent="0.25">
      <c r="AO479" s="10">
        <v>475</v>
      </c>
      <c r="AP479" s="10">
        <v>191</v>
      </c>
      <c r="AS479" s="10">
        <v>604</v>
      </c>
      <c r="AT479" s="10">
        <v>0.67400000000000004</v>
      </c>
    </row>
    <row r="480" spans="41:47" x14ac:dyDescent="0.25">
      <c r="AO480" s="10">
        <v>476</v>
      </c>
      <c r="AP480" s="10">
        <v>191</v>
      </c>
      <c r="AS480" s="10">
        <v>605</v>
      </c>
      <c r="AT480" s="10">
        <v>0.67600000000000005</v>
      </c>
    </row>
    <row r="481" spans="41:46" x14ac:dyDescent="0.25">
      <c r="AO481" s="10">
        <v>477</v>
      </c>
      <c r="AP481" s="10">
        <v>191</v>
      </c>
      <c r="AS481" s="10">
        <v>606</v>
      </c>
      <c r="AT481" s="10">
        <v>0.67700000000000005</v>
      </c>
    </row>
    <row r="482" spans="41:46" x14ac:dyDescent="0.25">
      <c r="AO482" s="10">
        <v>478</v>
      </c>
      <c r="AP482" s="10">
        <v>191</v>
      </c>
      <c r="AS482" s="10">
        <v>607</v>
      </c>
      <c r="AT482" s="10">
        <v>0.67900000000000005</v>
      </c>
    </row>
    <row r="483" spans="41:46" x14ac:dyDescent="0.25">
      <c r="AO483" s="10">
        <v>479</v>
      </c>
      <c r="AP483" s="10">
        <v>191</v>
      </c>
      <c r="AS483" s="10">
        <v>608</v>
      </c>
      <c r="AT483" s="10">
        <v>0.68</v>
      </c>
    </row>
    <row r="484" spans="41:46" x14ac:dyDescent="0.25">
      <c r="AO484" s="10">
        <v>480</v>
      </c>
      <c r="AP484" s="10">
        <v>191</v>
      </c>
      <c r="AS484" s="10">
        <v>609</v>
      </c>
      <c r="AT484" s="10">
        <v>0.68200000000000005</v>
      </c>
    </row>
    <row r="485" spans="41:46" x14ac:dyDescent="0.25">
      <c r="AO485" s="10">
        <v>481</v>
      </c>
      <c r="AP485" s="10">
        <v>192</v>
      </c>
      <c r="AS485" s="10">
        <v>610</v>
      </c>
      <c r="AT485" s="10">
        <v>0.68300000000000005</v>
      </c>
    </row>
    <row r="486" spans="41:46" x14ac:dyDescent="0.25">
      <c r="AO486" s="10">
        <v>482</v>
      </c>
      <c r="AP486" s="10">
        <v>192</v>
      </c>
      <c r="AS486" s="10">
        <v>611</v>
      </c>
      <c r="AT486" s="10">
        <v>0.68500000000000005</v>
      </c>
    </row>
    <row r="487" spans="41:46" x14ac:dyDescent="0.25">
      <c r="AO487" s="10">
        <v>483</v>
      </c>
      <c r="AP487" s="10">
        <v>192</v>
      </c>
      <c r="AS487" s="10">
        <v>612</v>
      </c>
      <c r="AT487" s="10">
        <v>0.68600000000000005</v>
      </c>
    </row>
    <row r="488" spans="41:46" x14ac:dyDescent="0.25">
      <c r="AO488" s="10">
        <v>484</v>
      </c>
      <c r="AP488" s="10">
        <v>192</v>
      </c>
      <c r="AS488" s="10">
        <v>613</v>
      </c>
      <c r="AT488" s="10">
        <v>0.68799999999999994</v>
      </c>
    </row>
    <row r="489" spans="41:46" x14ac:dyDescent="0.25">
      <c r="AO489" s="10">
        <v>485</v>
      </c>
      <c r="AP489" s="10">
        <v>192</v>
      </c>
      <c r="AS489" s="10">
        <v>614</v>
      </c>
      <c r="AT489" s="10">
        <v>0.68899999999999995</v>
      </c>
    </row>
    <row r="490" spans="41:46" x14ac:dyDescent="0.25">
      <c r="AO490" s="10">
        <v>486</v>
      </c>
      <c r="AP490" s="10">
        <v>193</v>
      </c>
      <c r="AS490" s="10">
        <v>615</v>
      </c>
      <c r="AT490" s="10">
        <v>0.69099999999999995</v>
      </c>
    </row>
    <row r="491" spans="41:46" x14ac:dyDescent="0.25">
      <c r="AO491" s="10">
        <v>487</v>
      </c>
      <c r="AP491" s="10">
        <v>193</v>
      </c>
      <c r="AS491" s="10">
        <v>616</v>
      </c>
      <c r="AT491" s="10">
        <v>0.69199999999999995</v>
      </c>
    </row>
    <row r="492" spans="41:46" x14ac:dyDescent="0.25">
      <c r="AO492" s="10">
        <v>488</v>
      </c>
      <c r="AP492" s="10">
        <v>193</v>
      </c>
      <c r="AS492" s="10">
        <v>617</v>
      </c>
      <c r="AT492" s="10">
        <v>0.69399999999999995</v>
      </c>
    </row>
    <row r="493" spans="41:46" x14ac:dyDescent="0.25">
      <c r="AO493" s="10">
        <v>489</v>
      </c>
      <c r="AP493" s="10">
        <v>193</v>
      </c>
      <c r="AS493" s="10">
        <v>618</v>
      </c>
      <c r="AT493" s="10">
        <v>0.69499999999999995</v>
      </c>
    </row>
    <row r="494" spans="41:46" x14ac:dyDescent="0.25">
      <c r="AO494" s="10">
        <v>490</v>
      </c>
      <c r="AP494" s="10">
        <v>193</v>
      </c>
      <c r="AS494" s="10">
        <v>619</v>
      </c>
      <c r="AT494" s="10">
        <v>0.69699999999999995</v>
      </c>
    </row>
    <row r="495" spans="41:46" x14ac:dyDescent="0.25">
      <c r="AO495" s="10">
        <v>491</v>
      </c>
      <c r="AP495" s="10">
        <v>194</v>
      </c>
      <c r="AS495" s="10">
        <v>620</v>
      </c>
      <c r="AT495" s="10">
        <v>0.69799999999999995</v>
      </c>
    </row>
    <row r="496" spans="41:46" x14ac:dyDescent="0.25">
      <c r="AO496" s="10">
        <v>492</v>
      </c>
      <c r="AP496" s="10">
        <v>194</v>
      </c>
      <c r="AS496" s="10">
        <v>621</v>
      </c>
      <c r="AT496" s="10">
        <v>0.69899999999999995</v>
      </c>
    </row>
    <row r="497" spans="40:46" x14ac:dyDescent="0.25">
      <c r="AO497" s="10">
        <v>493</v>
      </c>
      <c r="AP497" s="10">
        <v>194</v>
      </c>
      <c r="AS497" s="10">
        <v>622</v>
      </c>
      <c r="AT497" s="10">
        <v>0.70099999999999996</v>
      </c>
    </row>
    <row r="498" spans="40:46" x14ac:dyDescent="0.25">
      <c r="AO498" s="10">
        <v>494</v>
      </c>
      <c r="AP498" s="10">
        <v>194</v>
      </c>
      <c r="AS498" s="10">
        <v>623</v>
      </c>
      <c r="AT498" s="10">
        <v>0.70199999999999996</v>
      </c>
    </row>
    <row r="499" spans="40:46" x14ac:dyDescent="0.25">
      <c r="AO499" s="10">
        <v>495</v>
      </c>
      <c r="AP499" s="10">
        <v>194</v>
      </c>
      <c r="AS499" s="10">
        <v>624</v>
      </c>
      <c r="AT499" s="10">
        <v>0.70399999999999996</v>
      </c>
    </row>
    <row r="500" spans="40:46" x14ac:dyDescent="0.25">
      <c r="AO500" s="10">
        <v>496</v>
      </c>
      <c r="AP500" s="10">
        <v>195</v>
      </c>
      <c r="AS500" s="10">
        <v>625</v>
      </c>
      <c r="AT500" s="10">
        <v>0.70499999999999996</v>
      </c>
    </row>
    <row r="501" spans="40:46" x14ac:dyDescent="0.25">
      <c r="AO501" s="10">
        <v>497</v>
      </c>
      <c r="AP501" s="10">
        <v>195</v>
      </c>
      <c r="AS501" s="10">
        <v>626</v>
      </c>
      <c r="AT501" s="10">
        <v>0.70699999999999996</v>
      </c>
    </row>
    <row r="502" spans="40:46" x14ac:dyDescent="0.25">
      <c r="AO502" s="10">
        <v>498</v>
      </c>
      <c r="AP502" s="10">
        <v>195</v>
      </c>
      <c r="AS502" s="10">
        <v>627</v>
      </c>
      <c r="AT502" s="10">
        <v>0.70799999999999996</v>
      </c>
    </row>
    <row r="503" spans="40:46" x14ac:dyDescent="0.25">
      <c r="AO503" s="10">
        <v>499</v>
      </c>
      <c r="AP503" s="10">
        <v>195</v>
      </c>
      <c r="AS503" s="10">
        <v>628</v>
      </c>
      <c r="AT503" s="10">
        <v>0.71</v>
      </c>
    </row>
    <row r="504" spans="40:46" x14ac:dyDescent="0.25">
      <c r="AN504" s="8" t="str">
        <f>IF(C63=AO504,AP504, IF(C63=AO505,AP505, IF(C63=AO506,AP506, IF(C63=AO507,AP507, IF(C63=AO508,AP508, IF(C63=AO509,AP509, IF(C63=AO510,AP510, IF(C63=AO511,AP511, IF(C63=AO512,AP512, IF(C63=AO513,AP513, IF(C63=AO514,AP514, IF(C63=AO515,AP515, IF(C63=AO516,AP516, IF(C63=AO517,AP517, IF(C63=AO518,AP518, IF(C63=AO519,AP519, IF(C63=AO520,AP520, IF(C63=AO521,AP521, IF(C63=AO522,AP522, IF(C63=AO523,AP523, IF(C63=AO524,AP524, IF(C63=AO525,AP525, IF(C63=AO526,AP526, IF(C63=AO527,AP527, IF(C63=AO528,AP528, IF(C63=AO529,AP529, IF(C63=AO530,AP530, IF(C63=AO531,AP531, IF(C63=AO532,AP532, IF(C63=AO533,AP533, IF(C63=AO534,AP534, IF(C63=AO535,AP535, IF(C63=AO536,AP536, IF(C63=AO537,AP537, IF(C63=AO538,AP538, IF(C63=AO539,AP539, IF(C63=AO540,AP540, IF(C63=AO541,AP541, IF(C63=AO542,AP542, IF(C63=AO543,AP543, IF(C63=AO544,AP544, IF(C63=AO545,AP545, IF(C63=AO546,AP546, IF(C63=AO547,AP547, IF(C63=AO548,AP548, IF(C63=AO549,AP549, IF(C63=AO550,AP550, IF(C63=AO551,AP551, IF(C63=AO552,AP552, IF(C63=AO553,AP553, IF(C63&gt;549,AN554,"")))))))))))))))))))))))))))))))))))))))))))))))))))</f>
        <v/>
      </c>
      <c r="AO504" s="10">
        <v>500</v>
      </c>
      <c r="AP504" s="10">
        <v>195</v>
      </c>
      <c r="AS504" s="10">
        <v>629</v>
      </c>
      <c r="AT504" s="10">
        <v>0.71099999999999997</v>
      </c>
    </row>
    <row r="505" spans="40:46" x14ac:dyDescent="0.25">
      <c r="AO505" s="10">
        <v>501</v>
      </c>
      <c r="AP505" s="10">
        <v>195</v>
      </c>
      <c r="AS505" s="10">
        <v>630</v>
      </c>
      <c r="AT505" s="10">
        <v>0.71199999999999997</v>
      </c>
    </row>
    <row r="506" spans="40:46" x14ac:dyDescent="0.25">
      <c r="AO506" s="10">
        <v>502</v>
      </c>
      <c r="AP506" s="10">
        <v>196</v>
      </c>
      <c r="AS506" s="10">
        <v>631</v>
      </c>
      <c r="AT506" s="10">
        <v>0.71399999999999997</v>
      </c>
    </row>
    <row r="507" spans="40:46" x14ac:dyDescent="0.25">
      <c r="AO507" s="10">
        <v>503</v>
      </c>
      <c r="AP507" s="10">
        <v>196</v>
      </c>
      <c r="AS507" s="10">
        <v>632</v>
      </c>
      <c r="AT507" s="10">
        <v>0.71499999999999997</v>
      </c>
    </row>
    <row r="508" spans="40:46" x14ac:dyDescent="0.25">
      <c r="AO508" s="10">
        <v>504</v>
      </c>
      <c r="AP508" s="10">
        <v>196</v>
      </c>
      <c r="AS508" s="10">
        <v>633</v>
      </c>
      <c r="AT508" s="10">
        <v>0.71699999999999997</v>
      </c>
    </row>
    <row r="509" spans="40:46" x14ac:dyDescent="0.25">
      <c r="AO509" s="10">
        <v>505</v>
      </c>
      <c r="AP509" s="10">
        <v>196</v>
      </c>
      <c r="AS509" s="10">
        <v>634</v>
      </c>
      <c r="AT509" s="10">
        <v>0.71799999999999997</v>
      </c>
    </row>
    <row r="510" spans="40:46" x14ac:dyDescent="0.25">
      <c r="AO510" s="10">
        <v>506</v>
      </c>
      <c r="AP510" s="10">
        <v>196</v>
      </c>
      <c r="AS510" s="10">
        <v>635</v>
      </c>
      <c r="AT510" s="10">
        <v>0.71899999999999997</v>
      </c>
    </row>
    <row r="511" spans="40:46" x14ac:dyDescent="0.25">
      <c r="AO511" s="10">
        <v>507</v>
      </c>
      <c r="AP511" s="10">
        <v>197</v>
      </c>
      <c r="AS511" s="10">
        <v>636</v>
      </c>
      <c r="AT511" s="10">
        <v>0.72099999999999997</v>
      </c>
    </row>
    <row r="512" spans="40:46" x14ac:dyDescent="0.25">
      <c r="AO512" s="10">
        <v>508</v>
      </c>
      <c r="AP512" s="10">
        <v>197</v>
      </c>
      <c r="AS512" s="10">
        <v>637</v>
      </c>
      <c r="AT512" s="10">
        <v>0.72199999999999998</v>
      </c>
    </row>
    <row r="513" spans="41:47" x14ac:dyDescent="0.25">
      <c r="AO513" s="10">
        <v>509</v>
      </c>
      <c r="AP513" s="10">
        <v>197</v>
      </c>
      <c r="AS513" s="10">
        <v>638</v>
      </c>
      <c r="AT513" s="10">
        <v>0.72399999999999998</v>
      </c>
    </row>
    <row r="514" spans="41:47" x14ac:dyDescent="0.25">
      <c r="AO514" s="10">
        <v>510</v>
      </c>
      <c r="AP514" s="10">
        <v>197</v>
      </c>
      <c r="AS514" s="10">
        <v>639</v>
      </c>
      <c r="AT514" s="10">
        <v>0.72499999999999998</v>
      </c>
    </row>
    <row r="515" spans="41:47" x14ac:dyDescent="0.25">
      <c r="AO515" s="10">
        <v>511</v>
      </c>
      <c r="AP515" s="10">
        <v>197</v>
      </c>
      <c r="AS515" s="10">
        <v>640</v>
      </c>
      <c r="AT515" s="10">
        <v>0.72599999999999998</v>
      </c>
    </row>
    <row r="516" spans="41:47" x14ac:dyDescent="0.25">
      <c r="AO516" s="10">
        <v>512</v>
      </c>
      <c r="AP516" s="10">
        <v>198</v>
      </c>
      <c r="AS516" s="10">
        <v>641</v>
      </c>
      <c r="AT516" s="10">
        <v>0.72799999999999998</v>
      </c>
    </row>
    <row r="517" spans="41:47" x14ac:dyDescent="0.25">
      <c r="AO517" s="10">
        <v>513</v>
      </c>
      <c r="AP517" s="10">
        <v>198</v>
      </c>
      <c r="AS517" s="10">
        <v>642</v>
      </c>
      <c r="AT517" s="10">
        <v>0.72899999999999998</v>
      </c>
    </row>
    <row r="518" spans="41:47" x14ac:dyDescent="0.25">
      <c r="AO518" s="10">
        <v>514</v>
      </c>
      <c r="AP518" s="10">
        <v>198</v>
      </c>
      <c r="AS518" s="10">
        <v>643</v>
      </c>
      <c r="AT518" s="10">
        <v>0.73</v>
      </c>
    </row>
    <row r="519" spans="41:47" x14ac:dyDescent="0.25">
      <c r="AO519" s="10">
        <v>515</v>
      </c>
      <c r="AP519" s="10">
        <v>198</v>
      </c>
      <c r="AS519" s="10">
        <v>644</v>
      </c>
      <c r="AT519" s="10">
        <v>0.73199999999999998</v>
      </c>
    </row>
    <row r="520" spans="41:47" x14ac:dyDescent="0.25">
      <c r="AO520" s="10">
        <v>516</v>
      </c>
      <c r="AP520" s="10">
        <v>198</v>
      </c>
      <c r="AS520" s="10">
        <v>645</v>
      </c>
      <c r="AT520" s="10">
        <v>0.73299999999999998</v>
      </c>
    </row>
    <row r="521" spans="41:47" x14ac:dyDescent="0.25">
      <c r="AO521" s="10">
        <v>517</v>
      </c>
      <c r="AP521" s="10">
        <v>199</v>
      </c>
      <c r="AS521" s="10">
        <v>646</v>
      </c>
      <c r="AT521" s="10">
        <v>0.73399999999999999</v>
      </c>
    </row>
    <row r="522" spans="41:47" x14ac:dyDescent="0.25">
      <c r="AO522" s="10">
        <v>518</v>
      </c>
      <c r="AP522" s="10">
        <v>199</v>
      </c>
      <c r="AS522" s="10">
        <v>647</v>
      </c>
      <c r="AT522" s="10">
        <v>0.73599999999999999</v>
      </c>
    </row>
    <row r="523" spans="41:47" x14ac:dyDescent="0.25">
      <c r="AO523" s="10">
        <v>519</v>
      </c>
      <c r="AP523" s="10">
        <v>199</v>
      </c>
      <c r="AS523" s="10">
        <v>648</v>
      </c>
      <c r="AT523" s="10">
        <v>0.73699999999999999</v>
      </c>
    </row>
    <row r="524" spans="41:47" x14ac:dyDescent="0.25">
      <c r="AO524" s="10">
        <v>520</v>
      </c>
      <c r="AP524" s="10">
        <v>199</v>
      </c>
      <c r="AS524" s="10">
        <v>649</v>
      </c>
      <c r="AT524" s="10">
        <v>0.73799999999999999</v>
      </c>
    </row>
    <row r="525" spans="41:47" x14ac:dyDescent="0.25">
      <c r="AO525" s="10">
        <v>521</v>
      </c>
      <c r="AP525" s="10">
        <v>199</v>
      </c>
      <c r="AS525" s="10">
        <v>650</v>
      </c>
      <c r="AT525" s="10">
        <v>0.74</v>
      </c>
    </row>
    <row r="526" spans="41:47" x14ac:dyDescent="0.25">
      <c r="AO526" s="10">
        <v>522</v>
      </c>
      <c r="AP526" s="10">
        <v>199</v>
      </c>
      <c r="AS526" s="10">
        <v>651</v>
      </c>
      <c r="AT526" s="10">
        <v>0.74099999999999999</v>
      </c>
      <c r="AU526" s="8" t="str">
        <f>IF(AND(F77&gt;650,F77&lt;652),AT526,IF(AND(F77&gt;651,F77&lt;653),AT527,IF(AND(F77&gt;652,F77&lt;654),AT528,IF(AND(F77&gt;653,F77&lt;655),AT529,IF(AND(F77&gt;654,F77&lt;656),AT530,IF(AND(F77&gt;655,F77&lt;657),AT531,IF(AND(F77&gt;656,F77&lt;658),AT532,IF(AND(F77&gt;657,F77&lt;659),AT533,IF(AND(F77&gt;658,F77&lt;660),AT534,IF(AND(F77&gt;659,F77&lt;661),AT535,IF(AND(F77&gt;660,F77&lt;662),AT536,IF(AND(F77&gt;661,F77&lt;663),AT537,IF(AND(F77&gt;662,F77&lt;664),AT538,IF(AND(F77&gt;663,F77&lt;665),AT539,IF(AND(F77&gt;664,F77&lt;666),AT540,IF(AND(F77&gt;665,F77&lt;667),AT541,IF(AND(F77&gt;666,F77&lt;668),AT542,IF(AND(F77&gt;667,F77&lt;669),AT543,IF(AND(F77&gt;668,F77&lt;670),AT544,IF(AND(F77&gt;669,F77&lt;671),AT545,IF(AND(F77&gt;670,F77&lt;672),AT546,IF(AND(F77&gt;671,F77&lt;673),AT547,IF(AND(F77&gt;672,F77&lt;674),AT548,IF(AND(F77&gt;673,F77&lt;675),AT549,IF(AND(F77&gt;674,F77&lt;676),AT550,IF(AND(F77&gt;675,F77&lt;677),AT551,IF(AND(F77&gt;676,F77&lt;678),AT552,IF(AND(F77&gt;677,F77&lt;679),AT553,IF(AND(F77&gt;678,F77&lt;680),AT554,IF(AND(F77&gt;679,F77&lt;681),AT555,IF(AND(F77&gt;680,F77&lt;682),AT556,IF(AND(F77&gt;681,F77&lt;683),AT557,IF(AND(F77&gt;682,F77&lt;684),AT558,IF(AND(F77&gt;683,F77&lt;685),AT559,IF(AND(F77&gt;684,F77&lt;686),AT560,IF(AND(F77&gt;685,F77&lt;687),AT561,IF(AND(F77&gt;686,F77&lt;688),AT562,IF(AND(F77&gt;687,F77&lt;689),AT563,IF(AND(F77&gt;688,F77&lt;690),AT564,IF(AND(F77&gt;689,F77&lt;691),AT565,IF(AND(F77&gt;690,F77&lt;692),AT566,IF(AND(F77&gt;691,F77&lt;693),AT567,IF(AND(F77&gt;692,F77&lt;694),AT568,IF(AND(F77&gt;693,F77&lt;695),AT569,IF(AND(F77&gt;694,F77&lt;696),AT570,IF(AND(F77&gt;695,F77&lt;697),AT571,IF(AND(F77&gt;696,F77&lt;698),AT572,IF(AND(F77&gt;697,F77&lt;699),AT573,IF(AND(F77&gt;698,F77&lt;700),AT574,IF(F77&gt;699,AU575,""))))))))))))))))))))))))))))))))))))))))))))))))))</f>
        <v/>
      </c>
    </row>
    <row r="527" spans="41:47" x14ac:dyDescent="0.25">
      <c r="AO527" s="10">
        <v>523</v>
      </c>
      <c r="AP527" s="10">
        <v>200</v>
      </c>
      <c r="AS527" s="10">
        <v>652</v>
      </c>
      <c r="AT527" s="10">
        <v>0.74199999999999999</v>
      </c>
    </row>
    <row r="528" spans="41:47" x14ac:dyDescent="0.25">
      <c r="AO528" s="10">
        <v>524</v>
      </c>
      <c r="AP528" s="10">
        <v>200</v>
      </c>
      <c r="AS528" s="10">
        <v>653</v>
      </c>
      <c r="AT528" s="10">
        <v>0.74399999999999999</v>
      </c>
    </row>
    <row r="529" spans="41:46" x14ac:dyDescent="0.25">
      <c r="AO529" s="10">
        <v>525</v>
      </c>
      <c r="AP529" s="10">
        <v>200</v>
      </c>
      <c r="AS529" s="10">
        <v>654</v>
      </c>
      <c r="AT529" s="10">
        <v>0.745</v>
      </c>
    </row>
    <row r="530" spans="41:46" x14ac:dyDescent="0.25">
      <c r="AO530" s="10">
        <v>526</v>
      </c>
      <c r="AP530" s="10">
        <v>200</v>
      </c>
      <c r="AS530" s="10">
        <v>655</v>
      </c>
      <c r="AT530" s="10">
        <v>0.746</v>
      </c>
    </row>
    <row r="531" spans="41:46" x14ac:dyDescent="0.25">
      <c r="AO531" s="10">
        <v>527</v>
      </c>
      <c r="AP531" s="10">
        <v>200</v>
      </c>
      <c r="AS531" s="10">
        <v>656</v>
      </c>
      <c r="AT531" s="10">
        <v>0.748</v>
      </c>
    </row>
    <row r="532" spans="41:46" x14ac:dyDescent="0.25">
      <c r="AO532" s="10">
        <v>528</v>
      </c>
      <c r="AP532" s="10">
        <v>201</v>
      </c>
      <c r="AS532" s="10">
        <v>657</v>
      </c>
      <c r="AT532" s="10">
        <v>0.749</v>
      </c>
    </row>
    <row r="533" spans="41:46" x14ac:dyDescent="0.25">
      <c r="AO533" s="10">
        <v>529</v>
      </c>
      <c r="AP533" s="10">
        <v>201</v>
      </c>
      <c r="AS533" s="10">
        <v>658</v>
      </c>
      <c r="AT533" s="10">
        <v>0.75</v>
      </c>
    </row>
    <row r="534" spans="41:46" x14ac:dyDescent="0.25">
      <c r="AO534" s="10">
        <v>530</v>
      </c>
      <c r="AP534" s="10">
        <v>201</v>
      </c>
      <c r="AS534" s="10">
        <v>659</v>
      </c>
      <c r="AT534" s="10">
        <v>0.752</v>
      </c>
    </row>
    <row r="535" spans="41:46" x14ac:dyDescent="0.25">
      <c r="AO535" s="10">
        <v>531</v>
      </c>
      <c r="AP535" s="10">
        <v>201</v>
      </c>
      <c r="AS535" s="10">
        <v>660</v>
      </c>
      <c r="AT535" s="10">
        <v>0.753</v>
      </c>
    </row>
    <row r="536" spans="41:46" x14ac:dyDescent="0.25">
      <c r="AO536" s="10">
        <v>532</v>
      </c>
      <c r="AP536" s="10">
        <v>201</v>
      </c>
      <c r="AS536" s="10">
        <v>661</v>
      </c>
      <c r="AT536" s="10">
        <v>0.754</v>
      </c>
    </row>
    <row r="537" spans="41:46" x14ac:dyDescent="0.25">
      <c r="AO537" s="10">
        <v>533</v>
      </c>
      <c r="AP537" s="10">
        <v>202</v>
      </c>
      <c r="AS537" s="10">
        <v>662</v>
      </c>
      <c r="AT537" s="10">
        <v>0.755</v>
      </c>
    </row>
    <row r="538" spans="41:46" x14ac:dyDescent="0.25">
      <c r="AO538" s="10">
        <v>534</v>
      </c>
      <c r="AP538" s="10">
        <v>202</v>
      </c>
      <c r="AS538" s="10">
        <v>663</v>
      </c>
      <c r="AT538" s="10">
        <v>0.75700000000000001</v>
      </c>
    </row>
    <row r="539" spans="41:46" x14ac:dyDescent="0.25">
      <c r="AO539" s="10">
        <v>535</v>
      </c>
      <c r="AP539" s="10">
        <v>202</v>
      </c>
      <c r="AS539" s="10">
        <v>664</v>
      </c>
      <c r="AT539" s="10">
        <v>0.75800000000000001</v>
      </c>
    </row>
    <row r="540" spans="41:46" x14ac:dyDescent="0.25">
      <c r="AO540" s="10">
        <v>536</v>
      </c>
      <c r="AP540" s="10">
        <v>202</v>
      </c>
      <c r="AS540" s="10">
        <v>665</v>
      </c>
      <c r="AT540" s="10">
        <v>0.75900000000000001</v>
      </c>
    </row>
    <row r="541" spans="41:46" x14ac:dyDescent="0.25">
      <c r="AO541" s="10">
        <v>537</v>
      </c>
      <c r="AP541" s="10">
        <v>202</v>
      </c>
      <c r="AS541" s="10">
        <v>666</v>
      </c>
      <c r="AT541" s="10">
        <v>0.76</v>
      </c>
    </row>
    <row r="542" spans="41:46" x14ac:dyDescent="0.25">
      <c r="AO542" s="10">
        <v>538</v>
      </c>
      <c r="AP542" s="10">
        <v>203</v>
      </c>
      <c r="AS542" s="10">
        <v>667</v>
      </c>
      <c r="AT542" s="10">
        <v>0.76200000000000001</v>
      </c>
    </row>
    <row r="543" spans="41:46" x14ac:dyDescent="0.25">
      <c r="AO543" s="10">
        <v>539</v>
      </c>
      <c r="AP543" s="10">
        <v>203</v>
      </c>
      <c r="AS543" s="10">
        <v>668</v>
      </c>
      <c r="AT543" s="10">
        <v>0.76300000000000001</v>
      </c>
    </row>
    <row r="544" spans="41:46" x14ac:dyDescent="0.25">
      <c r="AO544" s="10">
        <v>540</v>
      </c>
      <c r="AP544" s="10">
        <v>203</v>
      </c>
      <c r="AS544" s="10">
        <v>669</v>
      </c>
      <c r="AT544" s="10">
        <v>0.76400000000000001</v>
      </c>
    </row>
    <row r="545" spans="40:46" x14ac:dyDescent="0.25">
      <c r="AO545" s="10">
        <v>541</v>
      </c>
      <c r="AP545" s="10">
        <v>203</v>
      </c>
      <c r="AS545" s="10">
        <v>670</v>
      </c>
      <c r="AT545" s="10">
        <v>0.76500000000000001</v>
      </c>
    </row>
    <row r="546" spans="40:46" x14ac:dyDescent="0.25">
      <c r="AO546" s="10">
        <v>542</v>
      </c>
      <c r="AP546" s="10">
        <v>203</v>
      </c>
      <c r="AS546" s="10">
        <v>671</v>
      </c>
      <c r="AT546" s="10">
        <v>0.76700000000000002</v>
      </c>
    </row>
    <row r="547" spans="40:46" x14ac:dyDescent="0.25">
      <c r="AO547" s="10">
        <v>543</v>
      </c>
      <c r="AP547" s="10">
        <v>203</v>
      </c>
      <c r="AS547" s="10">
        <v>672</v>
      </c>
      <c r="AT547" s="10">
        <v>0.76800000000000002</v>
      </c>
    </row>
    <row r="548" spans="40:46" x14ac:dyDescent="0.25">
      <c r="AO548" s="10">
        <v>544</v>
      </c>
      <c r="AP548" s="10">
        <v>204</v>
      </c>
      <c r="AS548" s="10">
        <v>673</v>
      </c>
      <c r="AT548" s="10">
        <v>0.76900000000000002</v>
      </c>
    </row>
    <row r="549" spans="40:46" x14ac:dyDescent="0.25">
      <c r="AO549" s="10">
        <v>545</v>
      </c>
      <c r="AP549" s="10">
        <v>204</v>
      </c>
      <c r="AS549" s="10">
        <v>674</v>
      </c>
      <c r="AT549" s="10">
        <v>0.77</v>
      </c>
    </row>
    <row r="550" spans="40:46" x14ac:dyDescent="0.25">
      <c r="AO550" s="10">
        <v>546</v>
      </c>
      <c r="AP550" s="10">
        <v>204</v>
      </c>
      <c r="AS550" s="10">
        <v>675</v>
      </c>
      <c r="AT550" s="10">
        <v>0.77200000000000002</v>
      </c>
    </row>
    <row r="551" spans="40:46" x14ac:dyDescent="0.25">
      <c r="AO551" s="10">
        <v>547</v>
      </c>
      <c r="AP551" s="10">
        <v>204</v>
      </c>
      <c r="AS551" s="10">
        <v>676</v>
      </c>
      <c r="AT551" s="10">
        <v>0.77300000000000002</v>
      </c>
    </row>
    <row r="552" spans="40:46" x14ac:dyDescent="0.25">
      <c r="AO552" s="10">
        <v>548</v>
      </c>
      <c r="AP552" s="10">
        <v>204</v>
      </c>
      <c r="AS552" s="10">
        <v>677</v>
      </c>
      <c r="AT552" s="10">
        <v>0.77400000000000002</v>
      </c>
    </row>
    <row r="553" spans="40:46" x14ac:dyDescent="0.25">
      <c r="AO553" s="10">
        <v>549</v>
      </c>
      <c r="AP553" s="10">
        <v>205</v>
      </c>
      <c r="AS553" s="10">
        <v>678</v>
      </c>
      <c r="AT553" s="10">
        <v>0.77500000000000002</v>
      </c>
    </row>
    <row r="554" spans="40:46" x14ac:dyDescent="0.25">
      <c r="AN554" s="8" t="str">
        <f>IF(C63=AO554,AP554, IF(C63=AO555,AP555, IF(C63=AO556,AP556, IF(C63=AO557,AP557, IF(C63=AO558,AP558, IF(C63=AO559,AP559, IF(C63=AO560,AP560, IF(C63=AO561,AP561, IF(C63=AO562,AP562, IF(C63=AO563,AP563, IF(C63=AO564,AP564, IF(C63=AO565,AP565, IF(C63=AO566,AP566, IF(C63=AO567,AP567, IF(C63=AO568,AP568, IF(C63=AO569,AP569, IF(C63=AO570,AP570, IF(C63=AO571,AP571, IF(C63=AO572,AP572, IF(C63=AO573,AP573, IF(C63=AO574,AP574, IF(C63=AO575,AP575, IF(C63=AO576,AP576, IF(C63=AO577,AP577, IF(C63=AO578,AP578, IF(C63=AO579,AP579, IF(C63=AO580,AP580, IF(C63=AO581,AP581, IF(C63=AO582,AP582, IF(C63=AO583,AP583, IF(C63=AO584,AP584, IF(C63=AO585,AP585, IF(C63=AO586,AP586, IF(C63=AO587,AP587, IF(C63=AO588,AP588, IF(C63=AO589,AP589, IF(C63=AO590,AP590, IF(C63=AO591,AP591, IF(C63=AO592,AP592, IF(C63=AO593,AP593, IF(C63=AO594,AP594, IF(C63=AO595,AP595, IF(C63=AO596,AP596, IF(C63=AO597,AP597, IF(C63=AO598,AP598, IF(C63=AO599,AP599, IF(C63=AO600,AP600, IF(C63=AO601,AP601, IF(C63=AO602,AP602, IF(C63=AO603,AP603, IF(C63&gt;599,AN604,"")))))))))))))))))))))))))))))))))))))))))))))))))))</f>
        <v/>
      </c>
      <c r="AO554" s="10">
        <v>550</v>
      </c>
      <c r="AP554" s="10">
        <v>205</v>
      </c>
      <c r="AS554" s="10">
        <v>679</v>
      </c>
      <c r="AT554" s="10">
        <v>0.77600000000000002</v>
      </c>
    </row>
    <row r="555" spans="40:46" x14ac:dyDescent="0.25">
      <c r="AO555" s="10">
        <v>551</v>
      </c>
      <c r="AP555" s="10">
        <v>205</v>
      </c>
      <c r="AS555" s="10">
        <v>680</v>
      </c>
      <c r="AT555" s="10">
        <v>0.77800000000000002</v>
      </c>
    </row>
    <row r="556" spans="40:46" x14ac:dyDescent="0.25">
      <c r="AO556" s="10">
        <v>552</v>
      </c>
      <c r="AP556" s="10">
        <v>205</v>
      </c>
      <c r="AS556" s="10">
        <v>681</v>
      </c>
      <c r="AT556" s="10">
        <v>0.77900000000000003</v>
      </c>
    </row>
    <row r="557" spans="40:46" x14ac:dyDescent="0.25">
      <c r="AO557" s="10">
        <v>553</v>
      </c>
      <c r="AP557" s="10">
        <v>205</v>
      </c>
      <c r="AS557" s="10">
        <v>682</v>
      </c>
      <c r="AT557" s="10">
        <v>0.78</v>
      </c>
    </row>
    <row r="558" spans="40:46" x14ac:dyDescent="0.25">
      <c r="AO558" s="10">
        <v>554</v>
      </c>
      <c r="AP558" s="10">
        <v>206</v>
      </c>
      <c r="AS558" s="10">
        <v>683</v>
      </c>
      <c r="AT558" s="10">
        <v>0.78100000000000003</v>
      </c>
    </row>
    <row r="559" spans="40:46" x14ac:dyDescent="0.25">
      <c r="AO559" s="10">
        <v>555</v>
      </c>
      <c r="AP559" s="10">
        <v>206</v>
      </c>
      <c r="AS559" s="10">
        <v>684</v>
      </c>
      <c r="AT559" s="10">
        <v>0.78200000000000003</v>
      </c>
    </row>
    <row r="560" spans="40:46" x14ac:dyDescent="0.25">
      <c r="AO560" s="10">
        <v>556</v>
      </c>
      <c r="AP560" s="10">
        <v>206</v>
      </c>
      <c r="AS560" s="10">
        <v>685</v>
      </c>
      <c r="AT560" s="10">
        <v>0.78400000000000003</v>
      </c>
    </row>
    <row r="561" spans="41:47" x14ac:dyDescent="0.25">
      <c r="AO561" s="10">
        <v>557</v>
      </c>
      <c r="AP561" s="10">
        <v>206</v>
      </c>
      <c r="AS561" s="10">
        <v>686</v>
      </c>
      <c r="AT561" s="10">
        <v>0.78500000000000003</v>
      </c>
    </row>
    <row r="562" spans="41:47" x14ac:dyDescent="0.25">
      <c r="AO562" s="10">
        <v>558</v>
      </c>
      <c r="AP562" s="10">
        <v>206</v>
      </c>
      <c r="AS562" s="10">
        <v>687</v>
      </c>
      <c r="AT562" s="10">
        <v>0.78600000000000003</v>
      </c>
    </row>
    <row r="563" spans="41:47" x14ac:dyDescent="0.25">
      <c r="AO563" s="10">
        <v>559</v>
      </c>
      <c r="AP563" s="10">
        <v>207</v>
      </c>
      <c r="AS563" s="10">
        <v>688</v>
      </c>
      <c r="AT563" s="10">
        <v>0.78700000000000003</v>
      </c>
    </row>
    <row r="564" spans="41:47" x14ac:dyDescent="0.25">
      <c r="AO564" s="10">
        <v>560</v>
      </c>
      <c r="AP564" s="10">
        <v>207</v>
      </c>
      <c r="AS564" s="10">
        <v>689</v>
      </c>
      <c r="AT564" s="10">
        <v>0.78800000000000003</v>
      </c>
    </row>
    <row r="565" spans="41:47" x14ac:dyDescent="0.25">
      <c r="AO565" s="10">
        <v>561</v>
      </c>
      <c r="AP565" s="10">
        <v>207</v>
      </c>
      <c r="AS565" s="10">
        <v>690</v>
      </c>
      <c r="AT565" s="10">
        <v>0.78900000000000003</v>
      </c>
    </row>
    <row r="566" spans="41:47" x14ac:dyDescent="0.25">
      <c r="AO566" s="10">
        <v>562</v>
      </c>
      <c r="AP566" s="10">
        <v>207</v>
      </c>
      <c r="AS566" s="10">
        <v>691</v>
      </c>
      <c r="AT566" s="10">
        <v>0.79</v>
      </c>
    </row>
    <row r="567" spans="41:47" x14ac:dyDescent="0.25">
      <c r="AO567" s="10">
        <v>563</v>
      </c>
      <c r="AP567" s="10">
        <v>207</v>
      </c>
      <c r="AS567" s="10">
        <v>692</v>
      </c>
      <c r="AT567" s="10">
        <v>0.79200000000000004</v>
      </c>
    </row>
    <row r="568" spans="41:47" x14ac:dyDescent="0.25">
      <c r="AO568" s="10">
        <v>564</v>
      </c>
      <c r="AP568" s="10">
        <v>207</v>
      </c>
      <c r="AS568" s="10">
        <v>693</v>
      </c>
      <c r="AT568" s="10">
        <v>0.79300000000000004</v>
      </c>
    </row>
    <row r="569" spans="41:47" x14ac:dyDescent="0.25">
      <c r="AO569" s="10">
        <v>565</v>
      </c>
      <c r="AP569" s="10">
        <v>208</v>
      </c>
      <c r="AS569" s="10">
        <v>694</v>
      </c>
      <c r="AT569" s="10">
        <v>0.79400000000000004</v>
      </c>
    </row>
    <row r="570" spans="41:47" x14ac:dyDescent="0.25">
      <c r="AO570" s="10">
        <v>566</v>
      </c>
      <c r="AP570" s="10">
        <v>208</v>
      </c>
      <c r="AS570" s="10">
        <v>695</v>
      </c>
      <c r="AT570" s="10">
        <v>0.79500000000000004</v>
      </c>
    </row>
    <row r="571" spans="41:47" x14ac:dyDescent="0.25">
      <c r="AO571" s="10">
        <v>567</v>
      </c>
      <c r="AP571" s="10">
        <v>208</v>
      </c>
      <c r="AS571" s="10">
        <v>696</v>
      </c>
      <c r="AT571" s="10">
        <v>0.79600000000000004</v>
      </c>
    </row>
    <row r="572" spans="41:47" x14ac:dyDescent="0.25">
      <c r="AO572" s="10">
        <v>568</v>
      </c>
      <c r="AP572" s="10">
        <v>208</v>
      </c>
      <c r="AS572" s="10">
        <v>697</v>
      </c>
      <c r="AT572" s="10">
        <v>0.79700000000000004</v>
      </c>
    </row>
    <row r="573" spans="41:47" x14ac:dyDescent="0.25">
      <c r="AO573" s="10">
        <v>569</v>
      </c>
      <c r="AP573" s="10">
        <v>208</v>
      </c>
      <c r="AS573" s="10">
        <v>698</v>
      </c>
      <c r="AT573" s="10">
        <v>0.79800000000000004</v>
      </c>
    </row>
    <row r="574" spans="41:47" x14ac:dyDescent="0.25">
      <c r="AO574" s="10">
        <v>570</v>
      </c>
      <c r="AP574" s="10">
        <v>209</v>
      </c>
      <c r="AS574" s="10">
        <v>699</v>
      </c>
      <c r="AT574" s="10">
        <v>0.79900000000000004</v>
      </c>
    </row>
    <row r="575" spans="41:47" x14ac:dyDescent="0.25">
      <c r="AO575" s="10">
        <v>571</v>
      </c>
      <c r="AP575" s="10">
        <v>209</v>
      </c>
      <c r="AS575" s="10">
        <v>700</v>
      </c>
      <c r="AT575" s="10">
        <v>0.80100000000000005</v>
      </c>
      <c r="AU575" s="8" t="str">
        <f>IF(AND(F77&gt;699,F77&lt;701),AT575,IF(AND(F77&gt;700,F77&lt;702),AT576,IF(AND(F77&gt;701,F77&lt;703),AT577,IF(AND(F77&gt;702,F77&lt;704),AT578,IF(AND(F77&gt;703,F77&lt;705),AT579,IF(AND(F77&gt;704,F77&lt;706),AT580,IF(AND(F77&gt;705,F77&lt;707),AT581,IF(AND(F77&gt;706,F77&lt;708),AT582,IF(AND(F77&gt;707,F77&lt;709),AT583,IF(AND(F77&gt;708,F77&lt;710),AT584,IF(AND(F77&gt;709,F77&lt;711),AT585,IF(AND(F77&gt;710,F77&lt;712),AT586,IF(AND(F77&gt;711,F77&lt;713),AT587,IF(AND(F77&gt;712,F77&lt;714),AT588,IF(AND(F77&gt;713,F77&lt;715),AT589,IF(AND(F77&gt;714,F77&lt;716),AT590,IF(AND(F77&gt;715,F77&lt;717),AT591,IF(AND(F77&gt;716,F77&lt;718),AT592,IF(AND(F77&gt;717,F77&lt;719),AT593,IF(AND(F77&gt;718,F77&lt;720),AT594,IF(AND(F77&gt;719,F77&lt;721),AT595,IF(AND(F77&gt;720,F77&lt;722),AT596,IF(AND(F77&gt;721,F77&lt;723),AT597,IF(AND(F77&gt;722,F77&lt;724),AT598,IF(AND(F77&gt;723,F77&lt;725),AT599,IF(AND(F77&gt;724,F77&lt;726),AT600,IF(AND(F77&gt;725,F77&lt;727),AT601,IF(AND(F77&gt;726,F77&lt;728),AT602,IF(AND(F77&gt;727,F77&lt;729),AT603,IF(AND(F77&gt;728,F77&lt;730),AT604,IF(AND(F77&gt;729,F77&lt;731),AT605,IF(AND(F77&gt;730,F77&lt;732),AT606,IF(AND(F77&gt;731,F77&lt;734),AT607,IF(AND(F77&gt;733,F77&lt;735),AT608,IF(AND(F77&gt;734,F77&lt;736),AT609,IF(AND(F77&gt;735,F77&lt;737),AT610,IF(AND(F77&gt;736,F77&lt;738),AT611,IF(AND(F77&gt;737,F77&lt;739),AT612,IF(AND(F77&gt;738,F77&lt;740),AT613,IF(F77&gt;739,AU614,""))))))))))))))))))))))))))))))))))))))))</f>
        <v/>
      </c>
    </row>
    <row r="576" spans="41:47" x14ac:dyDescent="0.25">
      <c r="AO576" s="10">
        <v>572</v>
      </c>
      <c r="AP576" s="10">
        <v>209</v>
      </c>
      <c r="AS576" s="10">
        <v>701</v>
      </c>
      <c r="AT576" s="10">
        <v>0.80200000000000005</v>
      </c>
    </row>
    <row r="577" spans="41:46" x14ac:dyDescent="0.25">
      <c r="AO577" s="10">
        <v>573</v>
      </c>
      <c r="AP577" s="10">
        <v>209</v>
      </c>
      <c r="AS577" s="10">
        <v>702</v>
      </c>
      <c r="AT577" s="10">
        <v>0.80300000000000005</v>
      </c>
    </row>
    <row r="578" spans="41:46" x14ac:dyDescent="0.25">
      <c r="AO578" s="10">
        <v>574</v>
      </c>
      <c r="AP578" s="10">
        <v>209</v>
      </c>
      <c r="AS578" s="10">
        <v>703</v>
      </c>
      <c r="AT578" s="10">
        <v>0.80400000000000005</v>
      </c>
    </row>
    <row r="579" spans="41:46" x14ac:dyDescent="0.25">
      <c r="AO579" s="10">
        <v>575</v>
      </c>
      <c r="AP579" s="10">
        <v>210</v>
      </c>
      <c r="AS579" s="10">
        <v>704</v>
      </c>
      <c r="AT579" s="10">
        <v>0.80500000000000005</v>
      </c>
    </row>
    <row r="580" spans="41:46" x14ac:dyDescent="0.25">
      <c r="AO580" s="10">
        <v>576</v>
      </c>
      <c r="AP580" s="10">
        <v>210</v>
      </c>
      <c r="AS580" s="10">
        <v>705</v>
      </c>
      <c r="AT580" s="10">
        <v>0.80600000000000005</v>
      </c>
    </row>
    <row r="581" spans="41:46" x14ac:dyDescent="0.25">
      <c r="AO581" s="10">
        <v>577</v>
      </c>
      <c r="AP581" s="10">
        <v>210</v>
      </c>
      <c r="AS581" s="10">
        <v>706</v>
      </c>
      <c r="AT581" s="10">
        <v>0.80700000000000005</v>
      </c>
    </row>
    <row r="582" spans="41:46" x14ac:dyDescent="0.25">
      <c r="AO582" s="10">
        <v>578</v>
      </c>
      <c r="AP582" s="10">
        <v>210</v>
      </c>
      <c r="AS582" s="10">
        <v>707</v>
      </c>
      <c r="AT582" s="10">
        <v>0.80800000000000005</v>
      </c>
    </row>
    <row r="583" spans="41:46" x14ac:dyDescent="0.25">
      <c r="AO583" s="10">
        <v>579</v>
      </c>
      <c r="AP583" s="10">
        <v>210</v>
      </c>
      <c r="AS583" s="10">
        <v>708</v>
      </c>
      <c r="AT583" s="10">
        <v>0.80900000000000005</v>
      </c>
    </row>
    <row r="584" spans="41:46" x14ac:dyDescent="0.25">
      <c r="AO584" s="10">
        <v>580</v>
      </c>
      <c r="AP584" s="10">
        <v>210</v>
      </c>
      <c r="AS584" s="10">
        <v>709</v>
      </c>
      <c r="AT584" s="10">
        <v>0.81</v>
      </c>
    </row>
    <row r="585" spans="41:46" x14ac:dyDescent="0.25">
      <c r="AO585" s="10">
        <v>581</v>
      </c>
      <c r="AP585" s="10">
        <v>211</v>
      </c>
      <c r="AS585" s="10">
        <v>710</v>
      </c>
      <c r="AT585" s="10">
        <v>0.81100000000000005</v>
      </c>
    </row>
    <row r="586" spans="41:46" x14ac:dyDescent="0.25">
      <c r="AO586" s="10">
        <v>582</v>
      </c>
      <c r="AP586" s="10">
        <v>211</v>
      </c>
      <c r="AS586" s="10">
        <v>711</v>
      </c>
      <c r="AT586" s="10">
        <v>0.81200000000000006</v>
      </c>
    </row>
    <row r="587" spans="41:46" x14ac:dyDescent="0.25">
      <c r="AO587" s="10">
        <v>583</v>
      </c>
      <c r="AP587" s="10">
        <v>211</v>
      </c>
      <c r="AS587" s="10">
        <v>712</v>
      </c>
      <c r="AT587" s="10">
        <v>0.81299999999999994</v>
      </c>
    </row>
    <row r="588" spans="41:46" x14ac:dyDescent="0.25">
      <c r="AO588" s="10">
        <v>584</v>
      </c>
      <c r="AP588" s="10">
        <v>211</v>
      </c>
      <c r="AS588" s="10">
        <v>713</v>
      </c>
      <c r="AT588" s="10">
        <v>0.81499999999999995</v>
      </c>
    </row>
    <row r="589" spans="41:46" x14ac:dyDescent="0.25">
      <c r="AO589" s="10">
        <v>585</v>
      </c>
      <c r="AP589" s="10">
        <v>211</v>
      </c>
      <c r="AS589" s="10">
        <v>714</v>
      </c>
      <c r="AT589" s="10">
        <v>0.81599999999999995</v>
      </c>
    </row>
    <row r="590" spans="41:46" x14ac:dyDescent="0.25">
      <c r="AO590" s="10">
        <v>586</v>
      </c>
      <c r="AP590" s="10">
        <v>212</v>
      </c>
      <c r="AS590" s="10">
        <v>715</v>
      </c>
      <c r="AT590" s="10">
        <v>0.81699999999999995</v>
      </c>
    </row>
    <row r="591" spans="41:46" x14ac:dyDescent="0.25">
      <c r="AO591" s="10">
        <v>587</v>
      </c>
      <c r="AP591" s="10">
        <v>212</v>
      </c>
      <c r="AS591" s="10">
        <v>716</v>
      </c>
      <c r="AT591" s="10">
        <v>0.81799999999999995</v>
      </c>
    </row>
    <row r="592" spans="41:46" x14ac:dyDescent="0.25">
      <c r="AO592" s="10">
        <v>588</v>
      </c>
      <c r="AP592" s="10">
        <v>212</v>
      </c>
      <c r="AS592" s="10">
        <v>717</v>
      </c>
      <c r="AT592" s="10">
        <v>0.81899999999999995</v>
      </c>
    </row>
    <row r="593" spans="40:46" x14ac:dyDescent="0.25">
      <c r="AO593" s="10">
        <v>589</v>
      </c>
      <c r="AP593" s="10">
        <v>212</v>
      </c>
      <c r="AS593" s="10">
        <v>718</v>
      </c>
      <c r="AT593" s="10">
        <v>0.82</v>
      </c>
    </row>
    <row r="594" spans="40:46" x14ac:dyDescent="0.25">
      <c r="AO594" s="10">
        <v>590</v>
      </c>
      <c r="AP594" s="10">
        <v>212</v>
      </c>
      <c r="AS594" s="10">
        <v>719</v>
      </c>
      <c r="AT594" s="10">
        <v>0.82099999999999995</v>
      </c>
    </row>
    <row r="595" spans="40:46" x14ac:dyDescent="0.25">
      <c r="AO595" s="10">
        <v>591</v>
      </c>
      <c r="AP595" s="10">
        <v>213</v>
      </c>
      <c r="AS595" s="10">
        <v>720</v>
      </c>
      <c r="AT595" s="10">
        <v>0.82199999999999995</v>
      </c>
    </row>
    <row r="596" spans="40:46" x14ac:dyDescent="0.25">
      <c r="AO596" s="10">
        <v>592</v>
      </c>
      <c r="AP596" s="10">
        <v>213</v>
      </c>
      <c r="AS596" s="10">
        <v>721</v>
      </c>
      <c r="AT596" s="10">
        <v>0.82299999999999995</v>
      </c>
    </row>
    <row r="597" spans="40:46" x14ac:dyDescent="0.25">
      <c r="AO597" s="10">
        <v>593</v>
      </c>
      <c r="AP597" s="10">
        <v>213</v>
      </c>
      <c r="AS597" s="10">
        <v>722</v>
      </c>
      <c r="AT597" s="10">
        <v>0.82399999999999995</v>
      </c>
    </row>
    <row r="598" spans="40:46" x14ac:dyDescent="0.25">
      <c r="AO598" s="10">
        <v>594</v>
      </c>
      <c r="AP598" s="10">
        <v>213</v>
      </c>
      <c r="AS598" s="10">
        <v>723</v>
      </c>
      <c r="AT598" s="10">
        <v>0.82499999999999996</v>
      </c>
    </row>
    <row r="599" spans="40:46" x14ac:dyDescent="0.25">
      <c r="AO599" s="10">
        <v>595</v>
      </c>
      <c r="AP599" s="10">
        <v>213</v>
      </c>
      <c r="AS599" s="10">
        <v>724</v>
      </c>
      <c r="AT599" s="10">
        <v>0.82599999999999996</v>
      </c>
    </row>
    <row r="600" spans="40:46" x14ac:dyDescent="0.25">
      <c r="AO600" s="10">
        <v>596</v>
      </c>
      <c r="AP600" s="10">
        <v>214</v>
      </c>
      <c r="AS600" s="10">
        <v>725</v>
      </c>
      <c r="AT600" s="10">
        <v>0.82699999999999996</v>
      </c>
    </row>
    <row r="601" spans="40:46" x14ac:dyDescent="0.25">
      <c r="AO601" s="10">
        <v>597</v>
      </c>
      <c r="AP601" s="10">
        <v>214</v>
      </c>
      <c r="AS601" s="10">
        <v>726</v>
      </c>
      <c r="AT601" s="10">
        <v>0.82799999999999996</v>
      </c>
    </row>
    <row r="602" spans="40:46" x14ac:dyDescent="0.25">
      <c r="AO602" s="10">
        <v>598</v>
      </c>
      <c r="AP602" s="10">
        <v>214</v>
      </c>
      <c r="AS602" s="10">
        <v>727</v>
      </c>
      <c r="AT602" s="10">
        <v>0.82899999999999996</v>
      </c>
    </row>
    <row r="603" spans="40:46" x14ac:dyDescent="0.25">
      <c r="AO603" s="10">
        <v>599</v>
      </c>
      <c r="AP603" s="10">
        <v>214</v>
      </c>
      <c r="AS603" s="10">
        <v>728</v>
      </c>
      <c r="AT603" s="10">
        <v>0.83</v>
      </c>
    </row>
    <row r="604" spans="40:46" x14ac:dyDescent="0.25">
      <c r="AN604" s="8" t="str">
        <f>IF(C63=AO604,AP604, IF(C63=AO605,AP605, IF(C63=AO606,AP606, IF(C63=AO607,AP607, IF(C63=AO608,AP608, IF(C63=AO609,AP609, IF(C63=AO610,AP610, IF(C63=AO611,AP611, IF(C63=AO612,AP612, IF(C63=AO613,AP613, IF(C63=AO614,AP614, IF(C63=AO615,AP615, IF(C63=AO616,AP616, IF(C63=AO617,AP617, IF(C63=AO618,AP618, IF(C63=AO619,AP619, IF(C63=AO620,AP620, IF(C63=AO621,AP621, IF(C63=AO622,AP622, IF(C63=AO623,AP623, IF(C63=AO624,AP624, IF(C63=AO625,AP625, IF(C63=AO626,AP626, IF(C63=AO627,AP627, IF(C63=AO628,AP628, IF(C63=AO629,AP629, IF(C63=AO630,AP630, IF(C63=AO631,AP631, IF(C63=AO632,AP632, IF(C63=AO633,AP633, IF(C63=AO634,AP634, IF(C63=AO635,AP635, IF(C63=AO636,AP636, IF(C63=AO637,AP637, IF(C63=AO638,AP638, IF(C63=AO639,AP639, IF(C63=AO640,AP640, IF(C63=AO641,AP641, IF(C63=AO642,AP642, IF(C63=AO643,AP643, IF(C63=AO644,AP644, IF(C63=AO645,AP645, IF(C63=AO646,AP646, IF(C63=AO647,AP647, IF(C63=AO648,AP648, IF(C63=AO649,AP649, IF(C63=AO650,AP650, IF(C63=AO651,AP651, IF(C63=AO652,AP652, IF(C63=AO653,AP653, IF(C63&gt;649,AN654,"")))))))))))))))))))))))))))))))))))))))))))))))))))</f>
        <v/>
      </c>
      <c r="AO604" s="10">
        <v>600</v>
      </c>
      <c r="AP604" s="10">
        <v>214</v>
      </c>
      <c r="AS604" s="10">
        <v>729</v>
      </c>
      <c r="AT604" s="10">
        <v>0.83099999999999996</v>
      </c>
    </row>
    <row r="605" spans="40:46" x14ac:dyDescent="0.25">
      <c r="AO605" s="10">
        <v>601</v>
      </c>
      <c r="AP605" s="10">
        <v>214</v>
      </c>
      <c r="AS605" s="10">
        <v>730</v>
      </c>
      <c r="AT605" s="10">
        <v>0.83199999999999996</v>
      </c>
    </row>
    <row r="606" spans="40:46" x14ac:dyDescent="0.25">
      <c r="AO606" s="10">
        <v>602</v>
      </c>
      <c r="AP606" s="10">
        <v>215</v>
      </c>
      <c r="AS606" s="10">
        <v>731</v>
      </c>
      <c r="AT606" s="10">
        <v>0.83299999999999996</v>
      </c>
    </row>
    <row r="607" spans="40:46" x14ac:dyDescent="0.25">
      <c r="AO607" s="10">
        <v>603</v>
      </c>
      <c r="AP607" s="10">
        <v>215</v>
      </c>
      <c r="AS607" s="10">
        <v>732</v>
      </c>
      <c r="AT607" s="10">
        <v>0.83399999999999996</v>
      </c>
    </row>
    <row r="608" spans="40:46" x14ac:dyDescent="0.25">
      <c r="AO608" s="10">
        <v>604</v>
      </c>
      <c r="AP608" s="10">
        <v>215</v>
      </c>
      <c r="AS608" s="10">
        <v>734</v>
      </c>
      <c r="AT608" s="10">
        <v>0.83499999999999996</v>
      </c>
    </row>
    <row r="609" spans="41:47" x14ac:dyDescent="0.25">
      <c r="AO609" s="10">
        <v>605</v>
      </c>
      <c r="AP609" s="10">
        <v>215</v>
      </c>
      <c r="AS609" s="10">
        <v>735</v>
      </c>
      <c r="AT609" s="10">
        <v>0.83599999999999997</v>
      </c>
    </row>
    <row r="610" spans="41:47" x14ac:dyDescent="0.25">
      <c r="AO610" s="10">
        <v>606</v>
      </c>
      <c r="AP610" s="10">
        <v>215</v>
      </c>
      <c r="AS610" s="10">
        <v>736</v>
      </c>
      <c r="AT610" s="10">
        <v>0.83699999999999997</v>
      </c>
    </row>
    <row r="611" spans="41:47" x14ac:dyDescent="0.25">
      <c r="AO611" s="10">
        <v>607</v>
      </c>
      <c r="AP611" s="10">
        <v>216</v>
      </c>
      <c r="AS611" s="10">
        <v>737</v>
      </c>
      <c r="AT611" s="10">
        <v>0.83799999999999997</v>
      </c>
    </row>
    <row r="612" spans="41:47" x14ac:dyDescent="0.25">
      <c r="AO612" s="10">
        <v>608</v>
      </c>
      <c r="AP612" s="10">
        <v>216</v>
      </c>
      <c r="AS612" s="10">
        <v>738</v>
      </c>
      <c r="AT612" s="10">
        <v>0.83899999999999997</v>
      </c>
    </row>
    <row r="613" spans="41:47" x14ac:dyDescent="0.25">
      <c r="AO613" s="10">
        <v>609</v>
      </c>
      <c r="AP613" s="10">
        <v>216</v>
      </c>
      <c r="AS613" s="10">
        <v>739</v>
      </c>
      <c r="AT613" s="10">
        <v>0.84</v>
      </c>
    </row>
    <row r="614" spans="41:47" x14ac:dyDescent="0.25">
      <c r="AO614" s="10">
        <v>610</v>
      </c>
      <c r="AP614" s="10">
        <v>216</v>
      </c>
      <c r="AS614" s="10">
        <v>740</v>
      </c>
      <c r="AT614" s="10">
        <v>0.84099999999999997</v>
      </c>
      <c r="AU614" s="8" t="str">
        <f>IF(AND(F77&gt;739,F77&lt;741),AT614,IF(AND(F77&gt;740,F77&lt;742),AT615,IF(AND(F77&gt;741,F77&lt;743),AT616,IF(AND(F77&gt;742,F77&lt;744),AT617,IF(AND(F77&gt;743,F77&lt;745),AT618,IF(AND(F77&gt;744,F77&lt;747),AT619,IF(AND(F77&gt;746,F77&lt;748),AT620,IF(AND(F77&gt;747,F77&lt;749),AT621,IF(AND(F77&gt;748,F77&lt;750),AT622,IF(AND(F77&gt;749,F77&lt;751),AT623,IF(AND(F77&gt;750,F77&lt;752),AT624,IF(AND(F77&gt;751,F77&lt;753),AT625,IF(AND(F77&gt;752,F77&lt;755),AT626,IF(AND(F77&gt;754,F77&lt;756),AT627,IF(AND(F77&gt;755,F77&lt;757),AT628,IF(AND(F77&gt;756,F77&lt;758),AT629,IF(AND(F77&gt;757,F77&lt;759),AT630,IF(AND(F77&gt;758,F77&lt;760),AT631,IF(AND(F77&gt;759,F77&lt;760),AT632,IF(AND(F77&gt;761,F77&lt;763),AT633,IF(AND(F77&gt;762,F77&lt;764),AT634,IF(AND(F77&gt;763,F77&lt;765),AT635,IF(AND(F77&gt;764,F77&lt;767),AT636,IF(AND(F77&gt;766,F77&lt;768),AT637,IF(AND(F77&gt;767,F77&lt;769),AT638,IF(AND(F77&gt;768,F77&lt;770),AT639,IF(AND(F77&gt;769,F77&lt;772),AT640,IF(AND(F77&gt;771,F77&lt;773),AT641,IF(AND(F77&gt;772,F77&lt;774),AT642,IF(AND(F77&gt;773,F77&lt;775),AT643,IF(AND(F77&gt;774,F77&lt;777),AT644,IF(AND(F77&gt;776,F77&lt;778),AT645,IF(AND(F77&gt;777,F77&lt;779),AT646,IF(AND(F77&gt;778,F77&lt;781),AT647,IF(AND(F77&gt;780,F77&lt;782),AT648,IF(AND(F77&gt;781,F77&lt;783),AT649,IF(AND(F77&gt;782,F77&lt;785),AT650,IF(AND(F77&gt;784,F77&lt;786),AT651,IF(AND(F77&gt;785,F77&lt;787),AT652,IF(AND(F77&gt;786,F77&lt;789),AT653,IF(AND(F77&gt;788,F77&lt;790),AT654,IF(F77&gt;789,AU655,""))))))))))))))))))))))))))))))))))))))))))</f>
        <v/>
      </c>
    </row>
    <row r="615" spans="41:47" x14ac:dyDescent="0.25">
      <c r="AO615" s="10">
        <v>611</v>
      </c>
      <c r="AP615" s="10">
        <v>216</v>
      </c>
      <c r="AS615" s="10">
        <v>741</v>
      </c>
      <c r="AT615" s="10">
        <v>0.84199999999999997</v>
      </c>
    </row>
    <row r="616" spans="41:47" x14ac:dyDescent="0.25">
      <c r="AO616" s="10">
        <v>612</v>
      </c>
      <c r="AP616" s="10">
        <v>217</v>
      </c>
      <c r="AS616" s="10">
        <v>742</v>
      </c>
      <c r="AT616" s="10">
        <v>0.84299999999999997</v>
      </c>
    </row>
    <row r="617" spans="41:47" x14ac:dyDescent="0.25">
      <c r="AO617" s="10">
        <v>613</v>
      </c>
      <c r="AP617" s="10">
        <v>217</v>
      </c>
      <c r="AS617" s="10">
        <v>743</v>
      </c>
      <c r="AT617" s="10">
        <v>0.84399999999999997</v>
      </c>
    </row>
    <row r="618" spans="41:47" x14ac:dyDescent="0.25">
      <c r="AO618" s="10">
        <v>614</v>
      </c>
      <c r="AP618" s="10">
        <v>217</v>
      </c>
      <c r="AS618" s="10">
        <v>744</v>
      </c>
      <c r="AT618" s="10">
        <v>0.84499999999999997</v>
      </c>
    </row>
    <row r="619" spans="41:47" x14ac:dyDescent="0.25">
      <c r="AO619" s="10">
        <v>615</v>
      </c>
      <c r="AP619" s="10">
        <v>217</v>
      </c>
      <c r="AS619" s="10">
        <v>745</v>
      </c>
      <c r="AT619" s="10">
        <v>0.84599999999999997</v>
      </c>
    </row>
    <row r="620" spans="41:47" x14ac:dyDescent="0.25">
      <c r="AO620" s="10">
        <v>616</v>
      </c>
      <c r="AP620" s="10">
        <v>217</v>
      </c>
      <c r="AS620" s="10">
        <v>747</v>
      </c>
      <c r="AT620" s="10">
        <v>0.84699999999999998</v>
      </c>
    </row>
    <row r="621" spans="41:47" x14ac:dyDescent="0.25">
      <c r="AO621" s="10">
        <v>617</v>
      </c>
      <c r="AP621" s="10">
        <v>218</v>
      </c>
      <c r="AS621" s="10">
        <v>748</v>
      </c>
      <c r="AT621" s="10">
        <v>0.84799999999999998</v>
      </c>
    </row>
    <row r="622" spans="41:47" x14ac:dyDescent="0.25">
      <c r="AO622" s="10">
        <v>618</v>
      </c>
      <c r="AP622" s="10">
        <v>218</v>
      </c>
      <c r="AS622" s="10">
        <v>749</v>
      </c>
      <c r="AT622" s="10">
        <v>0.84899999999999998</v>
      </c>
    </row>
    <row r="623" spans="41:47" x14ac:dyDescent="0.25">
      <c r="AO623" s="10">
        <v>619</v>
      </c>
      <c r="AP623" s="10">
        <v>218</v>
      </c>
      <c r="AS623" s="10">
        <v>750</v>
      </c>
      <c r="AT623" s="10">
        <v>0.85</v>
      </c>
    </row>
    <row r="624" spans="41:47" x14ac:dyDescent="0.25">
      <c r="AO624" s="10">
        <v>620</v>
      </c>
      <c r="AP624" s="10">
        <v>218</v>
      </c>
      <c r="AS624" s="10">
        <v>751</v>
      </c>
      <c r="AT624" s="10">
        <v>0.85099999999999998</v>
      </c>
    </row>
    <row r="625" spans="41:46" x14ac:dyDescent="0.25">
      <c r="AO625" s="10">
        <v>621</v>
      </c>
      <c r="AP625" s="10">
        <v>218</v>
      </c>
      <c r="AS625" s="10">
        <v>752</v>
      </c>
      <c r="AT625" s="10">
        <v>0.85199999999999998</v>
      </c>
    </row>
    <row r="626" spans="41:46" x14ac:dyDescent="0.25">
      <c r="AO626" s="10">
        <v>622</v>
      </c>
      <c r="AP626" s="10">
        <v>218</v>
      </c>
      <c r="AS626" s="10">
        <v>753</v>
      </c>
      <c r="AT626" s="10">
        <v>0.85299999999999998</v>
      </c>
    </row>
    <row r="627" spans="41:46" x14ac:dyDescent="0.25">
      <c r="AO627" s="10">
        <v>623</v>
      </c>
      <c r="AP627" s="10">
        <v>219</v>
      </c>
      <c r="AS627" s="10">
        <v>755</v>
      </c>
      <c r="AT627" s="10">
        <v>0.85399999999999998</v>
      </c>
    </row>
    <row r="628" spans="41:46" x14ac:dyDescent="0.25">
      <c r="AO628" s="10">
        <v>624</v>
      </c>
      <c r="AP628" s="10">
        <v>219</v>
      </c>
      <c r="AS628" s="10">
        <v>756</v>
      </c>
      <c r="AT628" s="10">
        <v>0.85499999999999998</v>
      </c>
    </row>
    <row r="629" spans="41:46" x14ac:dyDescent="0.25">
      <c r="AO629" s="10">
        <v>625</v>
      </c>
      <c r="AP629" s="10">
        <v>219</v>
      </c>
      <c r="AS629" s="10">
        <v>757</v>
      </c>
      <c r="AT629" s="10">
        <v>0.85599999999999998</v>
      </c>
    </row>
    <row r="630" spans="41:46" x14ac:dyDescent="0.25">
      <c r="AO630" s="10">
        <v>626</v>
      </c>
      <c r="AP630" s="10">
        <v>219</v>
      </c>
      <c r="AS630" s="10">
        <v>758</v>
      </c>
      <c r="AT630" s="10">
        <v>0.85699999999999998</v>
      </c>
    </row>
    <row r="631" spans="41:46" x14ac:dyDescent="0.25">
      <c r="AO631" s="10">
        <v>627</v>
      </c>
      <c r="AP631" s="10">
        <v>219</v>
      </c>
      <c r="AS631" s="10">
        <v>759</v>
      </c>
      <c r="AT631" s="10">
        <v>0.85799999999999998</v>
      </c>
    </row>
    <row r="632" spans="41:46" x14ac:dyDescent="0.25">
      <c r="AO632" s="10">
        <v>628</v>
      </c>
      <c r="AP632" s="10">
        <v>220</v>
      </c>
      <c r="AS632" s="10">
        <v>760</v>
      </c>
      <c r="AT632" s="10">
        <v>0.85899999999999999</v>
      </c>
    </row>
    <row r="633" spans="41:46" x14ac:dyDescent="0.25">
      <c r="AO633" s="10">
        <v>629</v>
      </c>
      <c r="AP633" s="10">
        <v>220</v>
      </c>
      <c r="AS633" s="10">
        <v>762</v>
      </c>
      <c r="AT633" s="10">
        <v>0.86</v>
      </c>
    </row>
    <row r="634" spans="41:46" x14ac:dyDescent="0.25">
      <c r="AO634" s="10">
        <v>630</v>
      </c>
      <c r="AP634" s="10">
        <v>220</v>
      </c>
      <c r="AS634" s="10">
        <v>763</v>
      </c>
      <c r="AT634" s="10">
        <v>0.86099999999999999</v>
      </c>
    </row>
    <row r="635" spans="41:46" x14ac:dyDescent="0.25">
      <c r="AO635" s="10">
        <v>631</v>
      </c>
      <c r="AP635" s="10">
        <v>220</v>
      </c>
      <c r="AS635" s="10">
        <v>764</v>
      </c>
      <c r="AT635" s="10">
        <v>0.86199999999999999</v>
      </c>
    </row>
    <row r="636" spans="41:46" x14ac:dyDescent="0.25">
      <c r="AO636" s="10">
        <v>632</v>
      </c>
      <c r="AP636" s="10">
        <v>220</v>
      </c>
      <c r="AS636" s="10">
        <v>765</v>
      </c>
      <c r="AT636" s="10">
        <v>0.86299999999999999</v>
      </c>
    </row>
    <row r="637" spans="41:46" x14ac:dyDescent="0.25">
      <c r="AO637" s="10">
        <v>633</v>
      </c>
      <c r="AP637" s="10">
        <v>221</v>
      </c>
      <c r="AS637" s="10">
        <v>767</v>
      </c>
      <c r="AT637" s="10">
        <v>0.86399999999999999</v>
      </c>
    </row>
    <row r="638" spans="41:46" x14ac:dyDescent="0.25">
      <c r="AO638" s="10">
        <v>634</v>
      </c>
      <c r="AP638" s="10">
        <v>221</v>
      </c>
      <c r="AS638" s="10">
        <v>768</v>
      </c>
      <c r="AT638" s="10">
        <v>0.86499999999999999</v>
      </c>
    </row>
    <row r="639" spans="41:46" x14ac:dyDescent="0.25">
      <c r="AO639" s="10">
        <v>635</v>
      </c>
      <c r="AP639" s="10">
        <v>221</v>
      </c>
      <c r="AS639" s="10">
        <v>769</v>
      </c>
      <c r="AT639" s="10">
        <v>0.86599999999999999</v>
      </c>
    </row>
    <row r="640" spans="41:46" x14ac:dyDescent="0.25">
      <c r="AO640" s="10">
        <v>636</v>
      </c>
      <c r="AP640" s="10">
        <v>221</v>
      </c>
      <c r="AS640" s="10">
        <v>770</v>
      </c>
      <c r="AT640" s="10">
        <v>0.86699999999999999</v>
      </c>
    </row>
    <row r="641" spans="40:47" x14ac:dyDescent="0.25">
      <c r="AO641" s="10">
        <v>637</v>
      </c>
      <c r="AP641" s="10">
        <v>221</v>
      </c>
      <c r="AS641" s="10">
        <v>772</v>
      </c>
      <c r="AT641" s="10">
        <v>0.86799999999999999</v>
      </c>
    </row>
    <row r="642" spans="40:47" x14ac:dyDescent="0.25">
      <c r="AO642" s="10">
        <v>638</v>
      </c>
      <c r="AP642" s="10">
        <v>222</v>
      </c>
      <c r="AS642" s="10">
        <v>773</v>
      </c>
      <c r="AT642" s="10">
        <v>0.86899999999999999</v>
      </c>
    </row>
    <row r="643" spans="40:47" x14ac:dyDescent="0.25">
      <c r="AO643" s="10">
        <v>639</v>
      </c>
      <c r="AP643" s="10">
        <v>222</v>
      </c>
      <c r="AS643" s="10">
        <v>774</v>
      </c>
      <c r="AT643" s="10">
        <v>0.87</v>
      </c>
    </row>
    <row r="644" spans="40:47" x14ac:dyDescent="0.25">
      <c r="AO644" s="10">
        <v>640</v>
      </c>
      <c r="AP644" s="10">
        <v>222</v>
      </c>
      <c r="AS644" s="10">
        <v>775</v>
      </c>
      <c r="AT644" s="10">
        <v>0.871</v>
      </c>
    </row>
    <row r="645" spans="40:47" x14ac:dyDescent="0.25">
      <c r="AO645" s="10">
        <v>641</v>
      </c>
      <c r="AP645" s="10">
        <v>222</v>
      </c>
      <c r="AS645" s="10">
        <v>777</v>
      </c>
      <c r="AT645" s="10">
        <v>0.872</v>
      </c>
    </row>
    <row r="646" spans="40:47" x14ac:dyDescent="0.25">
      <c r="AO646" s="10">
        <v>642</v>
      </c>
      <c r="AP646" s="10">
        <v>222</v>
      </c>
      <c r="AS646" s="10">
        <v>778</v>
      </c>
      <c r="AT646" s="10">
        <v>0.873</v>
      </c>
    </row>
    <row r="647" spans="40:47" x14ac:dyDescent="0.25">
      <c r="AO647" s="10">
        <v>643</v>
      </c>
      <c r="AP647" s="10">
        <v>222</v>
      </c>
      <c r="AS647" s="10">
        <v>779</v>
      </c>
      <c r="AT647" s="10">
        <v>0.874</v>
      </c>
    </row>
    <row r="648" spans="40:47" x14ac:dyDescent="0.25">
      <c r="AO648" s="10">
        <v>644</v>
      </c>
      <c r="AP648" s="10">
        <v>223</v>
      </c>
      <c r="AS648" s="10">
        <v>781</v>
      </c>
      <c r="AT648" s="10">
        <v>0.875</v>
      </c>
    </row>
    <row r="649" spans="40:47" x14ac:dyDescent="0.25">
      <c r="AO649" s="10">
        <v>645</v>
      </c>
      <c r="AP649" s="10">
        <v>223</v>
      </c>
      <c r="AS649" s="10">
        <v>782</v>
      </c>
      <c r="AT649" s="10">
        <v>0.876</v>
      </c>
    </row>
    <row r="650" spans="40:47" x14ac:dyDescent="0.25">
      <c r="AO650" s="10">
        <v>646</v>
      </c>
      <c r="AP650" s="10">
        <v>223</v>
      </c>
      <c r="AS650" s="10">
        <v>783</v>
      </c>
      <c r="AT650" s="10">
        <v>0.877</v>
      </c>
    </row>
    <row r="651" spans="40:47" x14ac:dyDescent="0.25">
      <c r="AO651" s="10">
        <v>647</v>
      </c>
      <c r="AP651" s="10">
        <v>223</v>
      </c>
      <c r="AS651" s="10">
        <v>785</v>
      </c>
      <c r="AT651" s="10">
        <v>0.878</v>
      </c>
    </row>
    <row r="652" spans="40:47" x14ac:dyDescent="0.25">
      <c r="AO652" s="10">
        <v>648</v>
      </c>
      <c r="AP652" s="10">
        <v>223</v>
      </c>
      <c r="AS652" s="10">
        <v>786</v>
      </c>
      <c r="AT652" s="10">
        <v>0.879</v>
      </c>
    </row>
    <row r="653" spans="40:47" x14ac:dyDescent="0.25">
      <c r="AO653" s="10">
        <v>649</v>
      </c>
      <c r="AP653" s="10">
        <v>224</v>
      </c>
      <c r="AS653" s="10">
        <v>787</v>
      </c>
      <c r="AT653" s="10">
        <v>0.88</v>
      </c>
    </row>
    <row r="654" spans="40:47" x14ac:dyDescent="0.25">
      <c r="AN654" s="8" t="str">
        <f>IF(C63=AO654,AP654, IF(C63=AO655,AP655, IF(C63=AO656,AP656, IF(C63=AO657,AP657, IF(C63=AO658,AP658, IF(C63=AO659,AP659, IF(C63=AO660,AP660, IF(C63=AO661,AP661, IF(C63=AO662,AP662, IF(C63=AO663,AP663, IF(C63=AO664,AP664, IF(C63=AO665,AP665, IF(C63=AO666,AP666, IF(C63=AO667,AP667, IF(C63=AO668,AP668, IF(C63=AO669,AP669, IF(C63=AO670,AP670, IF(C63=AO671,AP671, IF(C63=AO672,AP672, IF(C63=AO673,AP673, IF(C63=AO674,AP674, IF(C63=AO675,AP675, IF(C63=AO676,AP676, IF(C63=AO677,AP677, IF(C63=AO678,AP678, IF(C63=AO679,AP679, IF(C63=AO680,AP680, IF(C63=AO681,AP681, IF(C63=AO682,AP682, IF(C63=AO683,AP683, IF(C63=AO684,AP684, IF(C63=AO685,AP685, IF(C63=AO686,AP686, IF(C63=AO687,AP687, IF(C63=AO688,AP688, IF(C63=AO689,AP689, IF(C63=AO690,AP690, IF(C63=AO691,AP691, IF(C63=AO692,AP692, IF(C63=AO693,AP693, IF(C63=AO694,AP694, IF(C63=AO695,AP695, IF(C63=AO696,AP696, IF(C63=AO697,AP697, IF(C63=AO698,AP698, IF(C63=AO699,AP699, IF(C63=AO700,AP700, IF(C63=AO701,AP701, IF(C63=AO702,AP702, IF(C63=AO703,AP703, IF(C63&gt;699,AN704,"")))))))))))))))))))))))))))))))))))))))))))))))))))</f>
        <v/>
      </c>
      <c r="AO654" s="10">
        <v>650</v>
      </c>
      <c r="AP654" s="10">
        <v>224</v>
      </c>
      <c r="AS654" s="10">
        <v>789</v>
      </c>
      <c r="AT654" s="10">
        <v>0.88100000000000001</v>
      </c>
    </row>
    <row r="655" spans="40:47" x14ac:dyDescent="0.25">
      <c r="AO655" s="10">
        <v>651</v>
      </c>
      <c r="AP655" s="10">
        <v>224</v>
      </c>
      <c r="AS655" s="10">
        <v>790</v>
      </c>
      <c r="AT655" s="10">
        <v>0.88200000000000001</v>
      </c>
      <c r="AU655" s="8" t="str">
        <f>IF(AND(F77&gt;789,F77&lt;792),AT655,IF(AND(F77&gt;791,F77&lt;793),AT656,IF(AND(F77&gt;792,F77&lt;794),AT657,IF(AND(F77&gt;793,F77&lt;796),AT658,IF(AND(F77&gt;795,F77&lt;797),AT659,IF(AND(F77&gt;796,F77&lt;799),AT660,IF(AND(F77&gt;798,F77&lt;800),AT661,IF(AND(F77&gt;799,F77&lt;802),AT662,IF(AND(F77&gt;801,F77&lt;803),AT663,IF(AND(F77&gt;802,F77&lt;805),AT664,IF(AND(F77&gt;804,F77&lt;806),AT665,IF(AND(F77&gt;805,F77&lt;808),AT666,IF(AND(F77&gt;807,F77&lt;809),AT667,IF(AND(F77&gt;808,F77&lt;811),AT668,IF(AND(F77&gt;810,F77&lt;812),AT669,IF(AND(F77&gt;811,F77&lt;814),AT670,IF(AND(F77&gt;813,F77&lt;815),AT671,IF(AND(F77&gt;814,F77&lt;817),AT672,IF(AND(F77&gt;816,F77&lt;819),AT673,IF(AND(F77&gt;818,F77&lt;820),AT674,IF(AND(F77&gt;819,F77&lt;822),AT675,IF(AND(F77&gt;821,F77&lt;824),AT676,IF(AND(F77&gt;823,F77&lt;825),AT677,IF(AND(F77&gt;824,F77&lt;827),AT678,IF(AND(F77&gt;826,F77&lt;829),AT679,IF(AND(F77&gt;828,F77&lt;830),AT680,IF(F77&gt;829,AU681,"")))))))))))))))))))))))))))</f>
        <v/>
      </c>
    </row>
    <row r="656" spans="40:47" x14ac:dyDescent="0.25">
      <c r="AO656" s="10">
        <v>652</v>
      </c>
      <c r="AP656" s="10">
        <v>224</v>
      </c>
      <c r="AS656" s="10">
        <v>792</v>
      </c>
      <c r="AT656" s="10">
        <v>0.88300000000000001</v>
      </c>
    </row>
    <row r="657" spans="41:46" x14ac:dyDescent="0.25">
      <c r="AO657" s="10">
        <v>653</v>
      </c>
      <c r="AP657" s="10">
        <v>224</v>
      </c>
      <c r="AS657" s="10">
        <v>793</v>
      </c>
      <c r="AT657" s="10">
        <v>0.88400000000000001</v>
      </c>
    </row>
    <row r="658" spans="41:46" x14ac:dyDescent="0.25">
      <c r="AO658" s="10">
        <v>654</v>
      </c>
      <c r="AP658" s="10">
        <v>225</v>
      </c>
      <c r="AS658" s="10">
        <v>794</v>
      </c>
      <c r="AT658" s="10">
        <v>0.88500000000000001</v>
      </c>
    </row>
    <row r="659" spans="41:46" x14ac:dyDescent="0.25">
      <c r="AO659" s="10">
        <v>655</v>
      </c>
      <c r="AP659" s="10">
        <v>225</v>
      </c>
      <c r="AS659" s="10">
        <v>796</v>
      </c>
      <c r="AT659" s="10">
        <v>0.88600000000000001</v>
      </c>
    </row>
    <row r="660" spans="41:46" x14ac:dyDescent="0.25">
      <c r="AO660" s="10">
        <v>656</v>
      </c>
      <c r="AP660" s="10">
        <v>225</v>
      </c>
      <c r="AS660" s="10">
        <v>797</v>
      </c>
      <c r="AT660" s="10">
        <v>0.88700000000000001</v>
      </c>
    </row>
    <row r="661" spans="41:46" x14ac:dyDescent="0.25">
      <c r="AO661" s="10">
        <v>657</v>
      </c>
      <c r="AP661" s="10">
        <v>225</v>
      </c>
      <c r="AS661" s="10">
        <v>799</v>
      </c>
      <c r="AT661" s="10">
        <v>0.88800000000000001</v>
      </c>
    </row>
    <row r="662" spans="41:46" x14ac:dyDescent="0.25">
      <c r="AO662" s="10">
        <v>658</v>
      </c>
      <c r="AP662" s="10">
        <v>225</v>
      </c>
      <c r="AS662" s="10">
        <v>800</v>
      </c>
      <c r="AT662" s="10">
        <v>0.88900000000000001</v>
      </c>
    </row>
    <row r="663" spans="41:46" x14ac:dyDescent="0.25">
      <c r="AO663" s="10">
        <v>659</v>
      </c>
      <c r="AP663" s="10">
        <v>226</v>
      </c>
      <c r="AS663" s="10">
        <v>802</v>
      </c>
      <c r="AT663" s="10">
        <v>0.89</v>
      </c>
    </row>
    <row r="664" spans="41:46" x14ac:dyDescent="0.25">
      <c r="AO664" s="10">
        <v>660</v>
      </c>
      <c r="AP664" s="10">
        <v>226</v>
      </c>
      <c r="AS664" s="10">
        <v>803</v>
      </c>
      <c r="AT664" s="10">
        <v>0.89100000000000001</v>
      </c>
    </row>
    <row r="665" spans="41:46" x14ac:dyDescent="0.25">
      <c r="AO665" s="10">
        <v>661</v>
      </c>
      <c r="AP665" s="10">
        <v>226</v>
      </c>
      <c r="AS665" s="10">
        <v>805</v>
      </c>
      <c r="AT665" s="10">
        <v>0.89200000000000002</v>
      </c>
    </row>
    <row r="666" spans="41:46" x14ac:dyDescent="0.25">
      <c r="AO666" s="10">
        <v>662</v>
      </c>
      <c r="AP666" s="10">
        <v>226</v>
      </c>
      <c r="AS666" s="10">
        <v>806</v>
      </c>
      <c r="AT666" s="10">
        <v>0.89300000000000002</v>
      </c>
    </row>
    <row r="667" spans="41:46" x14ac:dyDescent="0.25">
      <c r="AO667" s="10">
        <v>663</v>
      </c>
      <c r="AP667" s="10">
        <v>226</v>
      </c>
      <c r="AS667" s="10">
        <v>808</v>
      </c>
      <c r="AT667" s="10">
        <v>0.89400000000000002</v>
      </c>
    </row>
    <row r="668" spans="41:46" x14ac:dyDescent="0.25">
      <c r="AO668" s="10">
        <v>664</v>
      </c>
      <c r="AP668" s="10">
        <v>226</v>
      </c>
      <c r="AS668" s="10">
        <v>809</v>
      </c>
      <c r="AT668" s="10">
        <v>0.89500000000000002</v>
      </c>
    </row>
    <row r="669" spans="41:46" x14ac:dyDescent="0.25">
      <c r="AO669" s="10">
        <v>665</v>
      </c>
      <c r="AP669" s="10">
        <v>227</v>
      </c>
      <c r="AS669" s="10">
        <v>811</v>
      </c>
      <c r="AT669" s="10">
        <v>0.89600000000000002</v>
      </c>
    </row>
    <row r="670" spans="41:46" x14ac:dyDescent="0.25">
      <c r="AO670" s="10">
        <v>666</v>
      </c>
      <c r="AP670" s="10">
        <v>227</v>
      </c>
      <c r="AS670" s="10">
        <v>812</v>
      </c>
      <c r="AT670" s="10">
        <v>0.89700000000000002</v>
      </c>
    </row>
    <row r="671" spans="41:46" x14ac:dyDescent="0.25">
      <c r="AO671" s="10">
        <v>667</v>
      </c>
      <c r="AP671" s="10">
        <v>227</v>
      </c>
      <c r="AS671" s="10">
        <v>814</v>
      </c>
      <c r="AT671" s="10">
        <v>0.89800000000000002</v>
      </c>
    </row>
    <row r="672" spans="41:46" x14ac:dyDescent="0.25">
      <c r="AO672" s="10">
        <v>668</v>
      </c>
      <c r="AP672" s="10">
        <v>227</v>
      </c>
      <c r="AS672" s="10">
        <v>815</v>
      </c>
      <c r="AT672" s="10">
        <v>0.89900000000000002</v>
      </c>
    </row>
    <row r="673" spans="41:47" x14ac:dyDescent="0.25">
      <c r="AO673" s="10">
        <v>669</v>
      </c>
      <c r="AP673" s="10">
        <v>227</v>
      </c>
      <c r="AS673" s="10">
        <v>817</v>
      </c>
      <c r="AT673" s="10">
        <v>0.9</v>
      </c>
    </row>
    <row r="674" spans="41:47" x14ac:dyDescent="0.25">
      <c r="AO674" s="10">
        <v>670</v>
      </c>
      <c r="AP674" s="10">
        <v>228</v>
      </c>
      <c r="AS674" s="10">
        <v>819</v>
      </c>
      <c r="AT674" s="10">
        <v>0.90100000000000002</v>
      </c>
    </row>
    <row r="675" spans="41:47" x14ac:dyDescent="0.25">
      <c r="AO675" s="10">
        <v>671</v>
      </c>
      <c r="AP675" s="10">
        <v>228</v>
      </c>
      <c r="AS675" s="10">
        <v>820</v>
      </c>
      <c r="AT675" s="10">
        <v>0.90200000000000002</v>
      </c>
    </row>
    <row r="676" spans="41:47" x14ac:dyDescent="0.25">
      <c r="AO676" s="10">
        <v>672</v>
      </c>
      <c r="AP676" s="10">
        <v>228</v>
      </c>
      <c r="AS676" s="10">
        <v>822</v>
      </c>
      <c r="AT676" s="10">
        <v>0.90300000000000002</v>
      </c>
    </row>
    <row r="677" spans="41:47" x14ac:dyDescent="0.25">
      <c r="AO677" s="10">
        <v>673</v>
      </c>
      <c r="AP677" s="10">
        <v>228</v>
      </c>
      <c r="AS677" s="10">
        <v>824</v>
      </c>
      <c r="AT677" s="10">
        <v>0.90400000000000003</v>
      </c>
    </row>
    <row r="678" spans="41:47" x14ac:dyDescent="0.25">
      <c r="AO678" s="10">
        <v>674</v>
      </c>
      <c r="AP678" s="10">
        <v>228</v>
      </c>
      <c r="AS678" s="10">
        <v>825</v>
      </c>
      <c r="AT678" s="10">
        <v>0.90500000000000003</v>
      </c>
    </row>
    <row r="679" spans="41:47" x14ac:dyDescent="0.25">
      <c r="AO679" s="10">
        <v>675</v>
      </c>
      <c r="AP679" s="10">
        <v>229</v>
      </c>
      <c r="AS679" s="10">
        <v>827</v>
      </c>
      <c r="AT679" s="10">
        <v>0.90600000000000003</v>
      </c>
    </row>
    <row r="680" spans="41:47" x14ac:dyDescent="0.25">
      <c r="AO680" s="10">
        <v>676</v>
      </c>
      <c r="AP680" s="10">
        <v>229</v>
      </c>
      <c r="AS680" s="10">
        <v>829</v>
      </c>
      <c r="AT680" s="10">
        <v>0.90700000000000003</v>
      </c>
    </row>
    <row r="681" spans="41:47" x14ac:dyDescent="0.25">
      <c r="AO681" s="10">
        <v>677</v>
      </c>
      <c r="AP681" s="10">
        <v>229</v>
      </c>
      <c r="AS681" s="10">
        <v>830</v>
      </c>
      <c r="AT681" s="10">
        <v>0.90800000000000003</v>
      </c>
      <c r="AU681" s="8" t="str">
        <f>IF(AND(F77&gt;829,F77&lt;832),AT681,IF(AND(F77&gt;831,F77&lt;834),AT682,IF(AND(F77&gt;833,F77&lt;836),AT683,IF(AND(F77&gt;835,F77&lt;838),AT684,IF(AND(F77&gt;837,F77&lt;839),AT685,IF(AND(F77&gt;838,F77&lt;841),AT686,IF(AND(F77&gt;840,F77&lt;843),AT687,IF(AND(F77&gt;842,F77&lt;845),AT688,IF(AND(F77&gt;844,F77&lt;847),AT689,IF(AND(F77&gt;846,F77&lt;849),AT690,IF(AND(F77&gt;848,F77&lt;851),AT691,IF(AND(F77&gt;850,F77&lt;853),AT692,IF(AND(F77&gt;852,F77&lt;855),AT693,IF(AND(F77&gt;854,F77&lt;857),AT694,IF(AND(F77&gt;856,F77&lt;859),AT695,IF(AND(F77&gt;858,F77&lt;861),AT696,IF(AND(F77&gt;860,F77&lt;863),AT697,IF(AND(F77&gt;862,F77&lt;865),AT698,IF(AND(F77&gt;864,F77&lt;867),AT699,IF(AND(F77&gt;866,F77&lt;869),AT700,IF(AND(F77&gt;868,F77&lt;871),AT701,IF(AND(F77&gt;870,F77&lt;874),AT702,IF(AND(F77&gt;873,F77&lt;876),AT703,IF(AND(F77&gt;875,F77&lt;878),AT704,IF(AND(F77&gt;877,F77&lt;880),AT705,IF(AND(F77&gt;879,F77&lt;883),AT706,IF(AND(F77&gt;882,F77&lt;885),AT707,IF(AND(F77&gt;884,F77&lt;888),AT708,IF(AND(F77&gt;887,F77&lt;890),AT709,IF(F77&gt;888,AU710,""))))))))))))))))))))))))))))))</f>
        <v/>
      </c>
    </row>
    <row r="682" spans="41:47" x14ac:dyDescent="0.25">
      <c r="AO682" s="10">
        <v>678</v>
      </c>
      <c r="AP682" s="10">
        <v>229</v>
      </c>
      <c r="AS682" s="10">
        <v>832</v>
      </c>
      <c r="AT682" s="10">
        <v>0.90900000000000003</v>
      </c>
    </row>
    <row r="683" spans="41:47" x14ac:dyDescent="0.25">
      <c r="AO683" s="10">
        <v>679</v>
      </c>
      <c r="AP683" s="10">
        <v>229</v>
      </c>
      <c r="AS683" s="10">
        <v>834</v>
      </c>
      <c r="AT683" s="10">
        <v>0.91</v>
      </c>
    </row>
    <row r="684" spans="41:47" x14ac:dyDescent="0.25">
      <c r="AO684" s="10">
        <v>680</v>
      </c>
      <c r="AP684" s="10">
        <v>230</v>
      </c>
      <c r="AS684" s="10">
        <v>836</v>
      </c>
      <c r="AT684" s="10">
        <v>0.91100000000000003</v>
      </c>
    </row>
    <row r="685" spans="41:47" x14ac:dyDescent="0.25">
      <c r="AO685" s="10">
        <v>681</v>
      </c>
      <c r="AP685" s="10">
        <v>230</v>
      </c>
      <c r="AS685" s="10">
        <v>838</v>
      </c>
      <c r="AT685" s="10">
        <v>0.91200000000000003</v>
      </c>
    </row>
    <row r="686" spans="41:47" x14ac:dyDescent="0.25">
      <c r="AO686" s="10">
        <v>682</v>
      </c>
      <c r="AP686" s="10">
        <v>230</v>
      </c>
      <c r="AS686" s="10">
        <v>839</v>
      </c>
      <c r="AT686" s="10">
        <v>0.91300000000000003</v>
      </c>
    </row>
    <row r="687" spans="41:47" x14ac:dyDescent="0.25">
      <c r="AO687" s="10">
        <v>683</v>
      </c>
      <c r="AP687" s="10">
        <v>230</v>
      </c>
      <c r="AS687" s="10">
        <v>841</v>
      </c>
      <c r="AT687" s="10">
        <v>0.91400000000000003</v>
      </c>
    </row>
    <row r="688" spans="41:47" x14ac:dyDescent="0.25">
      <c r="AO688" s="10">
        <v>684</v>
      </c>
      <c r="AP688" s="10">
        <v>230</v>
      </c>
      <c r="AS688" s="10">
        <v>843</v>
      </c>
      <c r="AT688" s="10">
        <v>0.91500000000000004</v>
      </c>
    </row>
    <row r="689" spans="40:46" x14ac:dyDescent="0.25">
      <c r="AO689" s="10">
        <v>685</v>
      </c>
      <c r="AP689" s="10">
        <v>230</v>
      </c>
      <c r="AS689" s="10">
        <v>845</v>
      </c>
      <c r="AT689" s="10">
        <v>0.91600000000000004</v>
      </c>
    </row>
    <row r="690" spans="40:46" x14ac:dyDescent="0.25">
      <c r="AO690" s="10">
        <v>686</v>
      </c>
      <c r="AP690" s="10">
        <v>231</v>
      </c>
      <c r="AS690" s="10">
        <v>847</v>
      </c>
      <c r="AT690" s="10">
        <v>0.91700000000000004</v>
      </c>
    </row>
    <row r="691" spans="40:46" x14ac:dyDescent="0.25">
      <c r="AO691" s="10">
        <v>687</v>
      </c>
      <c r="AP691" s="10">
        <v>231</v>
      </c>
      <c r="AS691" s="10">
        <v>849</v>
      </c>
      <c r="AT691" s="10">
        <v>0.91800000000000004</v>
      </c>
    </row>
    <row r="692" spans="40:46" x14ac:dyDescent="0.25">
      <c r="AO692" s="10">
        <v>688</v>
      </c>
      <c r="AP692" s="10">
        <v>231</v>
      </c>
      <c r="AS692" s="10">
        <v>851</v>
      </c>
      <c r="AT692" s="10">
        <v>0.91900000000000004</v>
      </c>
    </row>
    <row r="693" spans="40:46" x14ac:dyDescent="0.25">
      <c r="AO693" s="10">
        <v>689</v>
      </c>
      <c r="AP693" s="10">
        <v>231</v>
      </c>
      <c r="AS693" s="10">
        <v>853</v>
      </c>
      <c r="AT693" s="10">
        <v>0.92</v>
      </c>
    </row>
    <row r="694" spans="40:46" x14ac:dyDescent="0.25">
      <c r="AO694" s="10">
        <v>690</v>
      </c>
      <c r="AP694" s="10">
        <v>231</v>
      </c>
      <c r="AS694" s="10">
        <v>855</v>
      </c>
      <c r="AT694" s="10">
        <v>0.92100000000000004</v>
      </c>
    </row>
    <row r="695" spans="40:46" x14ac:dyDescent="0.25">
      <c r="AO695" s="10">
        <v>691</v>
      </c>
      <c r="AP695" s="10">
        <v>232</v>
      </c>
      <c r="AS695" s="10">
        <v>857</v>
      </c>
      <c r="AT695" s="10">
        <v>0.92200000000000004</v>
      </c>
    </row>
    <row r="696" spans="40:46" x14ac:dyDescent="0.25">
      <c r="AO696" s="10">
        <v>692</v>
      </c>
      <c r="AP696" s="10">
        <v>232</v>
      </c>
      <c r="AS696" s="10">
        <v>859</v>
      </c>
      <c r="AT696" s="10">
        <v>0.92300000000000004</v>
      </c>
    </row>
    <row r="697" spans="40:46" x14ac:dyDescent="0.25">
      <c r="AO697" s="10">
        <v>693</v>
      </c>
      <c r="AP697" s="10">
        <v>232</v>
      </c>
      <c r="AS697" s="10">
        <v>861</v>
      </c>
      <c r="AT697" s="10">
        <v>0.92400000000000004</v>
      </c>
    </row>
    <row r="698" spans="40:46" x14ac:dyDescent="0.25">
      <c r="AO698" s="10">
        <v>694</v>
      </c>
      <c r="AP698" s="10">
        <v>232</v>
      </c>
      <c r="AS698" s="10">
        <v>863</v>
      </c>
      <c r="AT698" s="10">
        <v>0.92500000000000004</v>
      </c>
    </row>
    <row r="699" spans="40:46" x14ac:dyDescent="0.25">
      <c r="AO699" s="10">
        <v>695</v>
      </c>
      <c r="AP699" s="10">
        <v>232</v>
      </c>
      <c r="AS699" s="10">
        <v>865</v>
      </c>
      <c r="AT699" s="10">
        <v>0.92600000000000005</v>
      </c>
    </row>
    <row r="700" spans="40:46" x14ac:dyDescent="0.25">
      <c r="AO700" s="10">
        <v>696</v>
      </c>
      <c r="AP700" s="10">
        <v>233</v>
      </c>
      <c r="AS700" s="10">
        <v>867</v>
      </c>
      <c r="AT700" s="10">
        <v>0.92700000000000005</v>
      </c>
    </row>
    <row r="701" spans="40:46" x14ac:dyDescent="0.25">
      <c r="AO701" s="10">
        <v>697</v>
      </c>
      <c r="AP701" s="10">
        <v>233</v>
      </c>
      <c r="AS701" s="10">
        <v>869</v>
      </c>
      <c r="AT701" s="10">
        <v>0.92800000000000005</v>
      </c>
    </row>
    <row r="702" spans="40:46" x14ac:dyDescent="0.25">
      <c r="AO702" s="10">
        <v>698</v>
      </c>
      <c r="AP702" s="10">
        <v>233</v>
      </c>
      <c r="AS702" s="10">
        <v>871</v>
      </c>
      <c r="AT702" s="10">
        <v>0.92900000000000005</v>
      </c>
    </row>
    <row r="703" spans="40:46" x14ac:dyDescent="0.25">
      <c r="AO703" s="10">
        <v>699</v>
      </c>
      <c r="AP703" s="10">
        <v>233</v>
      </c>
      <c r="AS703" s="10">
        <v>874</v>
      </c>
      <c r="AT703" s="10">
        <v>0.93</v>
      </c>
    </row>
    <row r="704" spans="40:46" x14ac:dyDescent="0.25">
      <c r="AN704" s="8" t="str">
        <f>IF(C63=AO704,AP704,IF(C63=AO705,AP705,IF(C63=AO706,AP706,IF(C63=AO707,AP707,IF(C63=AO708,AP708,IF(C63=AO709,AP709,IF(C63=AO710,AP710,IF(C63=AO711,AP711,IF(C63=AO712,AP712,IF(C63=AO713,AP713,IF(C63=AO714,AP714,IF(C63=AO715,AP715,IF(C63=AO716,AP716,IF(C63=AO717,AP717,IF(C63=AO718,AP718,IF(C63=AO719,AP719,IF(C63=AO720,AP720,IF(C63=AO721,AP721,IF(C63=AO722,AP722,IF(C63=AO723,AP723,IF(C63=AO724,AP724,IF(C63=AO725,AP725,IF(C63=AO726,AP726,IF(C63=AO727,AP727,IF(C63=AO728,AP728,IF(C63=AO729,AP729,IF(C63=AO730,AP730,IF(C63=AO731,AP731,IF(C63=AO732,AP732,IF(C63=AO733,AP733,IF(C63=AO734,AP734,IF(C63=AO735,AP735,IF(C63=AO736,AP736,IF(C63=AO737,AP737,IF(C63=AO738,AP738,IF(C63=AO739,AP739,IF(C63=AO740,AP740,IF(C63=AO741,AP741,IF(C63=AO742,AP742,IF(C63=AO743,AP743,IF(C63=AO744,AP744,IF(C63=AO745,AP745,IF(C63=AO746,AP746,IF(C63=AO747,AP747,IF(C63=AO748,AP748,IF(C63=AO749,AP749,IF(C63=AO750,AP750,IF(C63=AO751,AP751,IF(C63=AO752,AP752,IF(C63=AO753,AP753,IF(C63=AO754,AP754,"")))))))))))))))))))))))))))))))))))))))))))))))))))</f>
        <v/>
      </c>
      <c r="AO704" s="10">
        <v>700</v>
      </c>
      <c r="AP704" s="10">
        <v>233</v>
      </c>
      <c r="AS704" s="10">
        <v>876</v>
      </c>
      <c r="AT704" s="10">
        <v>0.93100000000000005</v>
      </c>
    </row>
    <row r="705" spans="41:47" x14ac:dyDescent="0.25">
      <c r="AO705" s="10">
        <v>701</v>
      </c>
      <c r="AP705" s="10">
        <v>234</v>
      </c>
      <c r="AS705" s="10">
        <v>878</v>
      </c>
      <c r="AT705" s="10">
        <v>0.93200000000000005</v>
      </c>
    </row>
    <row r="706" spans="41:47" x14ac:dyDescent="0.25">
      <c r="AO706" s="10">
        <v>702</v>
      </c>
      <c r="AP706" s="10">
        <v>234</v>
      </c>
      <c r="AS706" s="10">
        <v>880</v>
      </c>
      <c r="AT706" s="10">
        <v>0.93300000000000005</v>
      </c>
    </row>
    <row r="707" spans="41:47" x14ac:dyDescent="0.25">
      <c r="AO707" s="10">
        <v>703</v>
      </c>
      <c r="AP707" s="10">
        <v>234</v>
      </c>
      <c r="AS707" s="10">
        <v>883</v>
      </c>
      <c r="AT707" s="10">
        <v>0.93400000000000005</v>
      </c>
    </row>
    <row r="708" spans="41:47" x14ac:dyDescent="0.25">
      <c r="AO708" s="10">
        <v>704</v>
      </c>
      <c r="AP708" s="10">
        <v>234</v>
      </c>
      <c r="AS708" s="10">
        <v>885</v>
      </c>
      <c r="AT708" s="10">
        <v>0.93500000000000005</v>
      </c>
    </row>
    <row r="709" spans="41:47" x14ac:dyDescent="0.25">
      <c r="AO709" s="10">
        <v>705</v>
      </c>
      <c r="AP709" s="10">
        <v>234</v>
      </c>
      <c r="AS709" s="10">
        <v>888</v>
      </c>
      <c r="AT709" s="10">
        <v>0.93600000000000005</v>
      </c>
    </row>
    <row r="710" spans="41:47" x14ac:dyDescent="0.25">
      <c r="AO710" s="10">
        <v>706</v>
      </c>
      <c r="AP710" s="10">
        <v>234</v>
      </c>
      <c r="AS710" s="10">
        <v>890</v>
      </c>
      <c r="AT710" s="10">
        <v>0.93700000000000006</v>
      </c>
      <c r="AU710" s="8" t="str">
        <f>IF(AND(F77&gt;889,F77&lt;892),AT710,IF(AND(F77&gt;891,F77&lt;895),AT711,IF(AND(F77&gt;894,F77&lt;897),AT712,IF(AND(F77&gt;896,F77&lt;900),AT713,IF(AND(F77&gt;899,F77&lt;903),AT714,IF(AND(F77&gt;902,F77&lt;905),AT715,IF(AND(F77&gt;904,F77&lt;908),AT716,IF(AND(F77&gt;907,F77&lt;911),AT717,IF(AND(F77&gt;910,F77&lt;914),AT718,IF(AND(F77&gt;913,F77&lt;917),AT719,IF(AND(F77&gt;916,F77&lt;919),AT720,IF(AND(F77&gt;918,F77&lt;922),AT721,IF(AND(F77&gt;921,F77&lt;925),AT722,IF(AND(F77&gt;924,F77&lt;929),AT723,IF(AND(F77&gt;928,F77&lt;932),AT724,IF(AND(F77&gt;931,F77&lt;935),AT725,IF(AND(F77&gt;934,F77&lt;938),AT726,IF(AND(F77&gt;937,F77&lt;942),AT727,IF(AND(F77&gt;941,F77&lt;945),AT728,IF(AND(F77&gt;944,F77&lt;948),AT729,IF(AND(F77&gt;947,F77&lt;952),AT730,IF(AND(F77&gt;951,F77&lt;956),AT731,IF(AND(F77&gt;955,F77&lt;959),AT732,IF(AND(F77&gt;958,F77&lt;963),AT733,IF(AND(F77&gt;962,F77&lt;967),AT734,IF(AND(F77&gt;966,F77&lt;971),AT735,IF(AND(F77&gt;970,F77&lt;975),AT736,IF(AND(F77&gt;974,F77&lt;980),AT737,IF(AND(F77&gt;979,F77&lt;984),AT738,IF(AND(F77&gt;983,F77&lt;988),AT739,IF(AND(F77&gt;987,F77&lt;993),AT740,IF(AND(F77&gt;992,F77&lt;998),AT741,IF(AND(F77&gt;997,F77&lt;1003),AT742,IF(AND(F77&gt;1002,F77&lt;1008),AT743,IF(AND(F77&gt;1007,F77&lt;1013),AT744,IF(AND(F77&gt;1012,F77&lt;1018),AT745,IF(AND(F77&gt;1017,F77&lt;1024),AT746,IF(AND(F77&gt;1023,F77&lt;1030),AT747,IF(AND(F77&gt;1029,F77&lt;1036),AT748,IF(AND(F77&gt;1035,F77&lt;1042),AT749,IF(AND(F77&gt;1041,F77&lt;1049),AT750,IF(AND(F77&gt;1048,F77&lt;1056),AT751,IF(AND(F77&gt;1055,F77&lt;1063),AT752,IF(AND(F77&gt;1062,F77&lt;1071),AT753,IF(AND(F77&gt;1070,F77&lt;1079),AT754,IF(AND(F77&gt;1078,F77&lt;1087),AT755,IF(AND(F77&gt;1086,F77&lt;1096),AT756,IF(AND(F77&gt;1095,F77&lt;1105),AT757,IF(AND(F77&gt;1104,F77&lt;1116),AT758,IF(AND(F77&gt;1115,F77&lt;1126),AT759,IF(AND(F77&gt;1125,F77&lt;1138),AT760,IF(AND(F77&gt;1137,F77&lt;1151),AT761,IF(F77=1151,AT762,"")))))))))))))))))))))))))))))))))))))))))))))))))))))</f>
        <v/>
      </c>
    </row>
    <row r="711" spans="41:47" x14ac:dyDescent="0.25">
      <c r="AO711" s="10">
        <v>707</v>
      </c>
      <c r="AP711" s="10">
        <v>235</v>
      </c>
      <c r="AS711" s="10">
        <v>892</v>
      </c>
      <c r="AT711" s="10">
        <v>0.93799999999999994</v>
      </c>
    </row>
    <row r="712" spans="41:47" x14ac:dyDescent="0.25">
      <c r="AO712" s="10">
        <v>708</v>
      </c>
      <c r="AP712" s="10">
        <v>235</v>
      </c>
      <c r="AS712" s="10">
        <v>895</v>
      </c>
      <c r="AT712" s="10">
        <v>0.93899999999999995</v>
      </c>
    </row>
    <row r="713" spans="41:47" x14ac:dyDescent="0.25">
      <c r="AO713" s="10">
        <v>709</v>
      </c>
      <c r="AP713" s="10">
        <v>235</v>
      </c>
      <c r="AS713" s="10">
        <v>897</v>
      </c>
      <c r="AT713" s="10">
        <v>0.94</v>
      </c>
    </row>
    <row r="714" spans="41:47" x14ac:dyDescent="0.25">
      <c r="AO714" s="10">
        <v>710</v>
      </c>
      <c r="AP714" s="10">
        <v>235</v>
      </c>
      <c r="AS714" s="10">
        <v>900</v>
      </c>
      <c r="AT714" s="10">
        <v>0.94099999999999995</v>
      </c>
    </row>
    <row r="715" spans="41:47" x14ac:dyDescent="0.25">
      <c r="AO715" s="10">
        <v>711</v>
      </c>
      <c r="AP715" s="10">
        <v>235</v>
      </c>
      <c r="AS715" s="10">
        <v>903</v>
      </c>
      <c r="AT715" s="10">
        <v>0.94199999999999995</v>
      </c>
    </row>
    <row r="716" spans="41:47" x14ac:dyDescent="0.25">
      <c r="AO716" s="10">
        <v>712</v>
      </c>
      <c r="AP716" s="10">
        <v>236</v>
      </c>
      <c r="AS716" s="10">
        <v>905</v>
      </c>
      <c r="AT716" s="10">
        <v>0.94299999999999995</v>
      </c>
    </row>
    <row r="717" spans="41:47" x14ac:dyDescent="0.25">
      <c r="AO717" s="10">
        <v>713</v>
      </c>
      <c r="AP717" s="10">
        <v>236</v>
      </c>
      <c r="AS717" s="10">
        <v>908</v>
      </c>
      <c r="AT717" s="10">
        <v>0.94399999999999995</v>
      </c>
    </row>
    <row r="718" spans="41:47" x14ac:dyDescent="0.25">
      <c r="AO718" s="10">
        <v>714</v>
      </c>
      <c r="AP718" s="10">
        <v>236</v>
      </c>
      <c r="AS718" s="10">
        <v>911</v>
      </c>
      <c r="AT718" s="10">
        <v>0.94499999999999995</v>
      </c>
    </row>
    <row r="719" spans="41:47" x14ac:dyDescent="0.25">
      <c r="AO719" s="10">
        <v>715</v>
      </c>
      <c r="AP719" s="10">
        <v>236</v>
      </c>
      <c r="AS719" s="10">
        <v>914</v>
      </c>
      <c r="AT719" s="10">
        <v>0.94599999999999995</v>
      </c>
    </row>
    <row r="720" spans="41:47" x14ac:dyDescent="0.25">
      <c r="AO720" s="10">
        <v>716</v>
      </c>
      <c r="AP720" s="10">
        <v>236</v>
      </c>
      <c r="AS720" s="10">
        <v>917</v>
      </c>
      <c r="AT720" s="10">
        <v>0.94699999999999995</v>
      </c>
    </row>
    <row r="721" spans="41:46" x14ac:dyDescent="0.25">
      <c r="AO721" s="10">
        <v>717</v>
      </c>
      <c r="AP721" s="10">
        <v>237</v>
      </c>
      <c r="AS721" s="10">
        <v>919</v>
      </c>
      <c r="AT721" s="10">
        <v>0.94799999999999995</v>
      </c>
    </row>
    <row r="722" spans="41:46" x14ac:dyDescent="0.25">
      <c r="AO722" s="10">
        <v>718</v>
      </c>
      <c r="AP722" s="10">
        <v>237</v>
      </c>
      <c r="AS722" s="10">
        <v>922</v>
      </c>
      <c r="AT722" s="10">
        <v>0.94899999999999995</v>
      </c>
    </row>
    <row r="723" spans="41:46" x14ac:dyDescent="0.25">
      <c r="AO723" s="10">
        <v>719</v>
      </c>
      <c r="AP723" s="10">
        <v>237</v>
      </c>
      <c r="AS723" s="10">
        <v>925</v>
      </c>
      <c r="AT723" s="10">
        <v>0.95</v>
      </c>
    </row>
    <row r="724" spans="41:46" x14ac:dyDescent="0.25">
      <c r="AO724" s="10">
        <v>720</v>
      </c>
      <c r="AP724" s="10">
        <v>237</v>
      </c>
      <c r="AS724" s="10">
        <v>929</v>
      </c>
      <c r="AT724" s="10">
        <v>0.95099999999999996</v>
      </c>
    </row>
    <row r="725" spans="41:46" x14ac:dyDescent="0.25">
      <c r="AO725" s="10">
        <v>721</v>
      </c>
      <c r="AP725" s="10">
        <v>237</v>
      </c>
      <c r="AS725" s="10">
        <v>932</v>
      </c>
      <c r="AT725" s="10">
        <v>0.95199999999999996</v>
      </c>
    </row>
    <row r="726" spans="41:46" x14ac:dyDescent="0.25">
      <c r="AO726" s="10">
        <v>722</v>
      </c>
      <c r="AP726" s="10">
        <v>237</v>
      </c>
      <c r="AS726" s="10">
        <v>935</v>
      </c>
      <c r="AT726" s="10">
        <v>0.95299999999999996</v>
      </c>
    </row>
    <row r="727" spans="41:46" x14ac:dyDescent="0.25">
      <c r="AO727" s="10">
        <v>723</v>
      </c>
      <c r="AP727" s="10">
        <v>238</v>
      </c>
      <c r="AS727" s="10">
        <v>938</v>
      </c>
      <c r="AT727" s="10">
        <v>0.95399999999999996</v>
      </c>
    </row>
    <row r="728" spans="41:46" x14ac:dyDescent="0.25">
      <c r="AO728" s="10">
        <v>724</v>
      </c>
      <c r="AP728" s="10">
        <v>238</v>
      </c>
      <c r="AS728" s="10">
        <v>942</v>
      </c>
      <c r="AT728" s="10">
        <v>0.95499999999999996</v>
      </c>
    </row>
    <row r="729" spans="41:46" x14ac:dyDescent="0.25">
      <c r="AO729" s="10">
        <v>725</v>
      </c>
      <c r="AP729" s="10">
        <v>238</v>
      </c>
      <c r="AS729" s="10">
        <v>945</v>
      </c>
      <c r="AT729" s="10">
        <v>0.95599999999999996</v>
      </c>
    </row>
    <row r="730" spans="41:46" x14ac:dyDescent="0.25">
      <c r="AO730" s="10">
        <v>726</v>
      </c>
      <c r="AP730" s="10">
        <v>238</v>
      </c>
      <c r="AS730" s="10">
        <v>948</v>
      </c>
      <c r="AT730" s="10">
        <v>0.95699999999999996</v>
      </c>
    </row>
    <row r="731" spans="41:46" x14ac:dyDescent="0.25">
      <c r="AO731" s="10">
        <v>727</v>
      </c>
      <c r="AP731" s="10">
        <v>238</v>
      </c>
      <c r="AS731" s="10">
        <v>952</v>
      </c>
      <c r="AT731" s="10">
        <v>0.95799999999999996</v>
      </c>
    </row>
    <row r="732" spans="41:46" x14ac:dyDescent="0.25">
      <c r="AO732" s="10">
        <v>728</v>
      </c>
      <c r="AP732" s="10">
        <v>239</v>
      </c>
      <c r="AS732" s="10">
        <v>956</v>
      </c>
      <c r="AT732" s="10">
        <v>0.95899999999999996</v>
      </c>
    </row>
    <row r="733" spans="41:46" x14ac:dyDescent="0.25">
      <c r="AO733" s="10">
        <v>729</v>
      </c>
      <c r="AP733" s="10">
        <v>239</v>
      </c>
      <c r="AS733" s="10">
        <v>959</v>
      </c>
      <c r="AT733" s="10">
        <v>0.96</v>
      </c>
    </row>
    <row r="734" spans="41:46" x14ac:dyDescent="0.25">
      <c r="AO734" s="10">
        <v>730</v>
      </c>
      <c r="AP734" s="10">
        <v>239</v>
      </c>
      <c r="AS734" s="10">
        <v>963</v>
      </c>
      <c r="AT734" s="10">
        <v>0.96099999999999997</v>
      </c>
    </row>
    <row r="735" spans="41:46" x14ac:dyDescent="0.25">
      <c r="AO735" s="10">
        <v>731</v>
      </c>
      <c r="AP735" s="10">
        <v>239</v>
      </c>
      <c r="AS735" s="10">
        <v>967</v>
      </c>
      <c r="AT735" s="10">
        <v>0.96199999999999997</v>
      </c>
    </row>
    <row r="736" spans="41:46" x14ac:dyDescent="0.25">
      <c r="AO736" s="10">
        <v>732</v>
      </c>
      <c r="AP736" s="10">
        <v>239</v>
      </c>
      <c r="AS736" s="10">
        <v>971</v>
      </c>
      <c r="AT736" s="10">
        <v>0.96299999999999997</v>
      </c>
    </row>
    <row r="737" spans="41:46" x14ac:dyDescent="0.25">
      <c r="AO737" s="10">
        <v>733</v>
      </c>
      <c r="AP737" s="10">
        <v>240</v>
      </c>
      <c r="AS737" s="10">
        <v>975</v>
      </c>
      <c r="AT737" s="10">
        <v>0.96399999999999997</v>
      </c>
    </row>
    <row r="738" spans="41:46" x14ac:dyDescent="0.25">
      <c r="AO738" s="10">
        <v>734</v>
      </c>
      <c r="AP738" s="10">
        <v>240</v>
      </c>
      <c r="AS738" s="10">
        <v>980</v>
      </c>
      <c r="AT738" s="10">
        <v>0.96499999999999997</v>
      </c>
    </row>
    <row r="739" spans="41:46" x14ac:dyDescent="0.25">
      <c r="AO739" s="10">
        <v>735</v>
      </c>
      <c r="AP739" s="10">
        <v>240</v>
      </c>
      <c r="AS739" s="10">
        <v>984</v>
      </c>
      <c r="AT739" s="10">
        <v>0.96599999999999997</v>
      </c>
    </row>
    <row r="740" spans="41:46" x14ac:dyDescent="0.25">
      <c r="AO740" s="10">
        <v>736</v>
      </c>
      <c r="AP740" s="10">
        <v>240</v>
      </c>
      <c r="AS740" s="10">
        <v>988</v>
      </c>
      <c r="AT740" s="10">
        <v>0.96699999999999997</v>
      </c>
    </row>
    <row r="741" spans="41:46" x14ac:dyDescent="0.25">
      <c r="AO741" s="10">
        <v>737</v>
      </c>
      <c r="AP741" s="10">
        <v>240</v>
      </c>
      <c r="AS741" s="10">
        <v>993</v>
      </c>
      <c r="AT741" s="10">
        <v>0.96799999999999997</v>
      </c>
    </row>
    <row r="742" spans="41:46" x14ac:dyDescent="0.25">
      <c r="AO742" s="10">
        <v>738</v>
      </c>
      <c r="AP742" s="10">
        <v>241</v>
      </c>
      <c r="AS742" s="10">
        <v>998</v>
      </c>
      <c r="AT742" s="10">
        <v>0.96899999999999997</v>
      </c>
    </row>
    <row r="743" spans="41:46" x14ac:dyDescent="0.25">
      <c r="AO743" s="10">
        <v>739</v>
      </c>
      <c r="AP743" s="10">
        <v>241</v>
      </c>
      <c r="AS743" s="10">
        <v>1003</v>
      </c>
      <c r="AT743" s="10">
        <v>0.97</v>
      </c>
    </row>
    <row r="744" spans="41:46" x14ac:dyDescent="0.25">
      <c r="AO744" s="10">
        <v>740</v>
      </c>
      <c r="AP744" s="10">
        <v>241</v>
      </c>
      <c r="AS744" s="10">
        <v>1008</v>
      </c>
      <c r="AT744" s="10">
        <v>0.97099999999999997</v>
      </c>
    </row>
    <row r="745" spans="41:46" x14ac:dyDescent="0.25">
      <c r="AO745" s="10">
        <v>741</v>
      </c>
      <c r="AP745" s="10">
        <v>241</v>
      </c>
      <c r="AS745" s="10">
        <v>1013</v>
      </c>
      <c r="AT745" s="10">
        <v>0.97199999999999998</v>
      </c>
    </row>
    <row r="746" spans="41:46" x14ac:dyDescent="0.25">
      <c r="AO746" s="10">
        <v>742</v>
      </c>
      <c r="AP746" s="10">
        <v>241</v>
      </c>
      <c r="AS746" s="10">
        <v>1018</v>
      </c>
      <c r="AT746" s="10">
        <v>0.97299999999999998</v>
      </c>
    </row>
    <row r="747" spans="41:46" x14ac:dyDescent="0.25">
      <c r="AO747" s="10">
        <v>743</v>
      </c>
      <c r="AP747" s="10">
        <v>241</v>
      </c>
      <c r="AS747" s="10">
        <v>1024</v>
      </c>
      <c r="AT747" s="10">
        <v>0.97399999999999998</v>
      </c>
    </row>
    <row r="748" spans="41:46" x14ac:dyDescent="0.25">
      <c r="AO748" s="10">
        <v>744</v>
      </c>
      <c r="AP748" s="10">
        <v>242</v>
      </c>
      <c r="AS748" s="10">
        <v>1030</v>
      </c>
      <c r="AT748" s="10">
        <v>0.97499999999999998</v>
      </c>
    </row>
    <row r="749" spans="41:46" x14ac:dyDescent="0.25">
      <c r="AO749" s="10">
        <v>745</v>
      </c>
      <c r="AP749" s="10">
        <v>242</v>
      </c>
      <c r="AS749" s="10">
        <v>1036</v>
      </c>
      <c r="AT749" s="10">
        <v>0.97599999999999998</v>
      </c>
    </row>
    <row r="750" spans="41:46" x14ac:dyDescent="0.25">
      <c r="AO750" s="10">
        <v>746</v>
      </c>
      <c r="AP750" s="10">
        <v>242</v>
      </c>
      <c r="AS750" s="10">
        <v>1042</v>
      </c>
      <c r="AT750" s="10">
        <v>0.97699999999999998</v>
      </c>
    </row>
    <row r="751" spans="41:46" x14ac:dyDescent="0.25">
      <c r="AO751" s="10">
        <v>747</v>
      </c>
      <c r="AP751" s="10">
        <v>242</v>
      </c>
      <c r="AS751" s="10">
        <v>1049</v>
      </c>
      <c r="AT751" s="10">
        <v>0.97799999999999998</v>
      </c>
    </row>
    <row r="752" spans="41:46" x14ac:dyDescent="0.25">
      <c r="AO752" s="10">
        <v>748</v>
      </c>
      <c r="AP752" s="10">
        <v>242</v>
      </c>
      <c r="AS752" s="10">
        <v>1056</v>
      </c>
      <c r="AT752" s="10">
        <v>0.97899999999999998</v>
      </c>
    </row>
    <row r="753" spans="41:46" x14ac:dyDescent="0.25">
      <c r="AO753" s="10">
        <v>749</v>
      </c>
      <c r="AP753" s="10">
        <v>243</v>
      </c>
      <c r="AS753" s="10">
        <v>1063</v>
      </c>
      <c r="AT753" s="10">
        <v>0.98</v>
      </c>
    </row>
    <row r="754" spans="41:46" x14ac:dyDescent="0.25">
      <c r="AO754" s="10">
        <v>750</v>
      </c>
      <c r="AP754" s="10">
        <v>243</v>
      </c>
      <c r="AS754" s="10">
        <v>1071</v>
      </c>
      <c r="AT754" s="10">
        <v>0.98099999999999998</v>
      </c>
    </row>
    <row r="755" spans="41:46" x14ac:dyDescent="0.25">
      <c r="AS755" s="10">
        <v>1079</v>
      </c>
      <c r="AT755" s="10">
        <v>0.98199999999999998</v>
      </c>
    </row>
    <row r="756" spans="41:46" x14ac:dyDescent="0.25">
      <c r="AS756" s="10">
        <v>1087</v>
      </c>
      <c r="AT756" s="10">
        <v>0.98299999999999998</v>
      </c>
    </row>
    <row r="757" spans="41:46" x14ac:dyDescent="0.25">
      <c r="AS757" s="10">
        <v>1096</v>
      </c>
      <c r="AT757" s="10">
        <v>0.98399999999999999</v>
      </c>
    </row>
    <row r="758" spans="41:46" x14ac:dyDescent="0.25">
      <c r="AS758" s="10">
        <v>1105</v>
      </c>
      <c r="AT758" s="10">
        <v>0.98499999999999999</v>
      </c>
    </row>
    <row r="759" spans="41:46" x14ac:dyDescent="0.25">
      <c r="AS759" s="10">
        <v>1116</v>
      </c>
      <c r="AT759" s="10">
        <v>0.98599999999999999</v>
      </c>
    </row>
    <row r="760" spans="41:46" x14ac:dyDescent="0.25">
      <c r="AS760" s="10">
        <v>1126</v>
      </c>
      <c r="AT760" s="10">
        <v>0.98699999999999999</v>
      </c>
    </row>
    <row r="761" spans="41:46" x14ac:dyDescent="0.25">
      <c r="AS761" s="10">
        <v>1138</v>
      </c>
      <c r="AT761" s="10">
        <v>0.98799999999999999</v>
      </c>
    </row>
    <row r="762" spans="41:46" x14ac:dyDescent="0.25">
      <c r="AS762" s="10">
        <v>1151</v>
      </c>
      <c r="AT762" s="10">
        <v>0.98899999999999999</v>
      </c>
    </row>
  </sheetData>
  <sheetProtection algorithmName="SHA-512" hashValue="4galKN7rg1RlH0pyyjLPYGEm55HUFzzUiAKeH7c9QYLpR5iAvYeEbVVNKz8E/62BEslNnYqWoRbd2TikLAMoUw==" saltValue="6ubs4Qez+f5QxFM1a0LUSQ==" spinCount="100000" sheet="1" objects="1" scenarios="1"/>
  <mergeCells count="41">
    <mergeCell ref="A21:E23"/>
    <mergeCell ref="G21:H23"/>
    <mergeCell ref="I21:J23"/>
    <mergeCell ref="B2:J3"/>
    <mergeCell ref="A5:J9"/>
    <mergeCell ref="A10:J11"/>
    <mergeCell ref="A12:J14"/>
    <mergeCell ref="G19:H20"/>
    <mergeCell ref="I19:J20"/>
    <mergeCell ref="B16:G16"/>
    <mergeCell ref="B18:D18"/>
    <mergeCell ref="G24:H26"/>
    <mergeCell ref="I24:J26"/>
    <mergeCell ref="A27:E35"/>
    <mergeCell ref="G27:H37"/>
    <mergeCell ref="I27:J37"/>
    <mergeCell ref="G53:H55"/>
    <mergeCell ref="I53:J55"/>
    <mergeCell ref="A39:E39"/>
    <mergeCell ref="G38:H41"/>
    <mergeCell ref="I38:J41"/>
    <mergeCell ref="G42:H45"/>
    <mergeCell ref="I42:J45"/>
    <mergeCell ref="A43:E43"/>
    <mergeCell ref="G46:H49"/>
    <mergeCell ref="I46:J49"/>
    <mergeCell ref="A47:E47"/>
    <mergeCell ref="G50:H52"/>
    <mergeCell ref="I50:J52"/>
    <mergeCell ref="G56:H58"/>
    <mergeCell ref="I56:J58"/>
    <mergeCell ref="A56:B58"/>
    <mergeCell ref="G59:H61"/>
    <mergeCell ref="I59:J61"/>
    <mergeCell ref="A59:B61"/>
    <mergeCell ref="A62:B64"/>
    <mergeCell ref="G62:H64"/>
    <mergeCell ref="I62:J64"/>
    <mergeCell ref="A65:B67"/>
    <mergeCell ref="G65:H67"/>
    <mergeCell ref="I65:J67"/>
  </mergeCells>
  <printOptions gridLines="1"/>
  <pageMargins left="0.7" right="0.7" top="0.75" bottom="0.75" header="0.3" footer="0.3"/>
  <pageSetup paperSize="9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161925</xdr:rowOff>
                  </from>
                  <to>
                    <xdr:col>2</xdr:col>
                    <xdr:colOff>200025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304800</xdr:colOff>
                    <xdr:row>22</xdr:row>
                    <xdr:rowOff>171450</xdr:rowOff>
                  </from>
                  <to>
                    <xdr:col>3</xdr:col>
                    <xdr:colOff>438150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19050</xdr:rowOff>
                  </from>
                  <to>
                    <xdr:col>2</xdr:col>
                    <xdr:colOff>200025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295275</xdr:colOff>
                    <xdr:row>24</xdr:row>
                    <xdr:rowOff>28575</xdr:rowOff>
                  </from>
                  <to>
                    <xdr:col>3</xdr:col>
                    <xdr:colOff>428625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35</xdr:row>
                    <xdr:rowOff>47625</xdr:rowOff>
                  </from>
                  <to>
                    <xdr:col>2</xdr:col>
                    <xdr:colOff>200025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</xdr:col>
                    <xdr:colOff>304800</xdr:colOff>
                    <xdr:row>35</xdr:row>
                    <xdr:rowOff>47625</xdr:rowOff>
                  </from>
                  <to>
                    <xdr:col>3</xdr:col>
                    <xdr:colOff>438150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476250</xdr:colOff>
                    <xdr:row>35</xdr:row>
                    <xdr:rowOff>47625</xdr:rowOff>
                  </from>
                  <to>
                    <xdr:col>5</xdr:col>
                    <xdr:colOff>0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66675</xdr:rowOff>
                  </from>
                  <to>
                    <xdr:col>2</xdr:col>
                    <xdr:colOff>200025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2</xdr:col>
                    <xdr:colOff>295275</xdr:colOff>
                    <xdr:row>39</xdr:row>
                    <xdr:rowOff>66675</xdr:rowOff>
                  </from>
                  <to>
                    <xdr:col>3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</xdr:col>
                    <xdr:colOff>66675</xdr:colOff>
                    <xdr:row>43</xdr:row>
                    <xdr:rowOff>66675</xdr:rowOff>
                  </from>
                  <to>
                    <xdr:col>2</xdr:col>
                    <xdr:colOff>200025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2</xdr:col>
                    <xdr:colOff>295275</xdr:colOff>
                    <xdr:row>43</xdr:row>
                    <xdr:rowOff>66675</xdr:rowOff>
                  </from>
                  <to>
                    <xdr:col>3</xdr:col>
                    <xdr:colOff>428625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66675</xdr:rowOff>
                  </from>
                  <to>
                    <xdr:col>2</xdr:col>
                    <xdr:colOff>200025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2</xdr:col>
                    <xdr:colOff>295275</xdr:colOff>
                    <xdr:row>47</xdr:row>
                    <xdr:rowOff>66675</xdr:rowOff>
                  </from>
                  <to>
                    <xdr:col>3</xdr:col>
                    <xdr:colOff>428625</xdr:colOff>
                    <xdr:row>48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ISARIC4C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user</cp:lastModifiedBy>
  <dcterms:created xsi:type="dcterms:W3CDTF">2021-03-11T15:37:23Z</dcterms:created>
  <dcterms:modified xsi:type="dcterms:W3CDTF">2021-05-18T09:00:33Z</dcterms:modified>
</cp:coreProperties>
</file>