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VID-19 Management\"/>
    </mc:Choice>
  </mc:AlternateContent>
  <xr:revisionPtr revIDLastSave="0" documentId="8_{55EC4866-FAC2-406E-B487-F98464333FAD}" xr6:coauthVersionLast="45" xr6:coauthVersionMax="45" xr10:uidLastSave="{00000000-0000-0000-0000-000000000000}"/>
  <bookViews>
    <workbookView xWindow="-120" yWindow="-120" windowWidth="20730" windowHeight="11760" xr2:uid="{42CD6576-AC8C-46DD-A4C7-D1E3E82D1C95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3" i="1" l="1"/>
  <c r="AA19" i="1" l="1"/>
  <c r="R14" i="1"/>
  <c r="AA15" i="1" s="1"/>
  <c r="AA16" i="1"/>
  <c r="S24" i="1"/>
  <c r="S21" i="1"/>
  <c r="S19" i="1"/>
  <c r="S14" i="1"/>
  <c r="AA26" i="1" l="1"/>
  <c r="K25" i="1" s="1"/>
  <c r="N31" i="1" s="1"/>
  <c r="S26" i="1"/>
  <c r="D28" i="1" s="1"/>
  <c r="G30" i="1" s="1"/>
  <c r="N29" i="1" l="1"/>
  <c r="P27" i="1"/>
  <c r="N33" i="1"/>
</calcChain>
</file>

<file path=xl/sharedStrings.xml><?xml version="1.0" encoding="utf-8"?>
<sst xmlns="http://schemas.openxmlformats.org/spreadsheetml/2006/main" count="51" uniqueCount="45">
  <si>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</si>
  <si>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</si>
  <si>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</si>
  <si>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</si>
  <si>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ფილტვების იდიოპათიური ფიბროზით 1-წლიანი სიკვდილობის კალკულატორი</t>
  </si>
  <si>
    <t>ფილტვების იდიოპათიური ფიბროზით სიკვდილობის დიუ ბუას (Du Bois) ქულა</t>
  </si>
  <si>
    <t>60-69</t>
  </si>
  <si>
    <t xml:space="preserve">&lt;60 </t>
  </si>
  <si>
    <t xml:space="preserve">≥70 </t>
  </si>
  <si>
    <t>≥80%</t>
  </si>
  <si>
    <t>66-79%</t>
  </si>
  <si>
    <t>51-65%</t>
  </si>
  <si>
    <t>≤50%</t>
  </si>
  <si>
    <t>≤10%-ით დაქვეითება</t>
  </si>
  <si>
    <t>5-9.9%-ით დაქვეითება</t>
  </si>
  <si>
    <t>≥4.9%-ით დაქვეითება</t>
  </si>
  <si>
    <t>რესპირაციული ჰოსპიტალიზაცია ბოლო 6 თვის განმავლობაში</t>
  </si>
  <si>
    <t>კი</t>
  </si>
  <si>
    <t>არა</t>
  </si>
  <si>
    <t>პრედიქციული ფორსირებული სასიცოცხლო მოცულობის (FVC) ცვლილება 24 კვირის განმავლობაში</t>
  </si>
  <si>
    <t>ტოტალური რისკის ქულა</t>
  </si>
  <si>
    <t>1-წლიანი  სიკვდილობის მოსალოდნელი რისკი არის</t>
  </si>
  <si>
    <t>Dr. Brett Ley. du Bois Score for Idiopathic Pulmonary Fibrosis (IPF) Mortality. https://www.mdcalc.com/du-bois-score-idiopathic-pulmonary-fibrosis-ipf-mortality#creator-insights</t>
  </si>
  <si>
    <t>ფილტვების იდიოპათიური ფიბროზით სიკვდილობის GAP ინდექსი</t>
  </si>
  <si>
    <t>Dr. Brett Ley. GAP Index for Idiopathic Pulmonary Fibrosis (IPF) Mortality. https://www.mdcalc.com/gap-index-idiopathic-pulmonary-fibrosis-ipf-mortality#evidence</t>
  </si>
  <si>
    <t>სქესი</t>
  </si>
  <si>
    <t>მამრობითი</t>
  </si>
  <si>
    <t>მდედრობითი</t>
  </si>
  <si>
    <t>&gt;75%</t>
  </si>
  <si>
    <t>50-75%</t>
  </si>
  <si>
    <t>&lt;50%</t>
  </si>
  <si>
    <t xml:space="preserve">ნახშირბადის მონოქსიდის დიფუზიის  პრედიქციული უნარი (DLCO)   </t>
  </si>
  <si>
    <t>ფორსირებული სასიცოცხლო უნარის (FVC) პრედიქიცული მაჩვენებელი</t>
  </si>
  <si>
    <t>ფორსირებული სასიცოცხლო უნარის (FVC) საწყისი პრედიქიცული მაჩვენებელი</t>
  </si>
  <si>
    <t>&gt;55%</t>
  </si>
  <si>
    <t>36-55%</t>
  </si>
  <si>
    <t>≤35%</t>
  </si>
  <si>
    <t>ვერ სრულდება</t>
  </si>
  <si>
    <t>ქულა</t>
  </si>
  <si>
    <t>ფილტვების იდიოპათიური ფიბროზის სტადია</t>
  </si>
  <si>
    <t>1-წლიანი სიკვდილობის რისკი</t>
  </si>
  <si>
    <t>2-წლიანი სიკვდილობის რისკი</t>
  </si>
  <si>
    <t>3-წლიანი სიკვდილობის რისკი</t>
  </si>
  <si>
    <t>%</t>
  </si>
  <si>
    <t>ფილტვების იდიოპათიური ფიბროზით 1, 2 და 3-წლიანი სიკვდილობის კალკულატორი (Du Bois-ზე სენსიტიური, მაგრამ ნაკლებ სპეციფიკური)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</si>
</sst>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/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6" fillId="2" borderId="0" xfId="0" applyFont="1" applyFill="1" applyAlignment="1">
      <alignment horizontal="left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ont="1" applyFill="1"/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Protection="1">
      <protection locked="0"/>
    </xf>
    <xf numFmtId="0" fontId="8" fillId="2" borderId="0" xfId="0" applyFont="1" applyFill="1" applyBorder="1" applyAlignment="1"/>
    <xf numFmtId="0" fontId="8" fillId="2" borderId="0" xfId="0" applyFont="1" applyFill="1"/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I$19" fmlaRange="$AB$17:$AB$19" noThreeD="1" sel="1" val="0"/>
</file>

<file path=xl/ctrlProps/ctrlProp2.xml><?xml version="1.0" encoding="utf-8"?>
<formControlPr xmlns="http://schemas.microsoft.com/office/spreadsheetml/2009/9/main" objectType="Drop" dropStyle="combo" dx="22" fmlaLink="$I$21" fmlaRange="$AB$1:$AB$4" noThreeD="1" sel="1" val="0"/>
</file>

<file path=xl/ctrlProps/ctrlProp3.xml><?xml version="1.0" encoding="utf-8"?>
<formControlPr xmlns="http://schemas.microsoft.com/office/spreadsheetml/2009/9/main" objectType="Drop" dropStyle="combo" dx="22" fmlaLink="$I$24" fmlaRange="$AB$12:$AB$15" noThreeD="1" sel="1" val="0"/>
</file>

<file path=xl/ctrlProps/ctrlProp4.xml><?xml version="1.0" encoding="utf-8"?>
<formControlPr xmlns="http://schemas.microsoft.com/office/spreadsheetml/2009/9/main" objectType="Drop" dropStyle="combo" dx="22" fmlaLink="$O$16" fmlaRange="$AB$21:$AB$23" noThreeD="1" sel="1" val="0"/>
</file>

<file path=xl/ctrlProps/ctrlProp5.xml><?xml version="1.0" encoding="utf-8"?>
<formControlPr xmlns="http://schemas.microsoft.com/office/spreadsheetml/2009/9/main" objectType="Drop" dropStyle="combo" dx="22" fmlaLink="$R$19" fmlaRange="$AB$25:$AB$28" noThreeD="1" sel="1" val="0"/>
</file>

<file path=xl/ctrlProps/ctrlProp6.xml><?xml version="1.0" encoding="utf-8"?>
<formControlPr xmlns="http://schemas.microsoft.com/office/spreadsheetml/2009/9/main" objectType="Drop" dropStyle="combo" dx="22" fmlaLink="$R$22" fmlaRange="$AB$30:$AB$3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38100</xdr:rowOff>
    </xdr:from>
    <xdr:to>
      <xdr:col>1</xdr:col>
      <xdr:colOff>149225</xdr:colOff>
      <xdr:row>3</xdr:row>
      <xdr:rowOff>217727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38100"/>
          <a:ext cx="676274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8</xdr:col>
          <xdr:colOff>600075</xdr:colOff>
          <xdr:row>19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</xdr:rowOff>
        </xdr:from>
        <xdr:to>
          <xdr:col>8</xdr:col>
          <xdr:colOff>600075</xdr:colOff>
          <xdr:row>21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23</xdr:row>
          <xdr:rowOff>9525</xdr:rowOff>
        </xdr:from>
        <xdr:to>
          <xdr:col>8</xdr:col>
          <xdr:colOff>600075</xdr:colOff>
          <xdr:row>24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82551</xdr:colOff>
      <xdr:row>0</xdr:row>
      <xdr:rowOff>38100</xdr:rowOff>
    </xdr:from>
    <xdr:ext cx="676274" cy="75112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38100"/>
          <a:ext cx="676274" cy="75112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19050</xdr:rowOff>
        </xdr:from>
        <xdr:to>
          <xdr:col>15</xdr:col>
          <xdr:colOff>466725</xdr:colOff>
          <xdr:row>16</xdr:row>
          <xdr:rowOff>19050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19050</xdr:rowOff>
        </xdr:from>
        <xdr:to>
          <xdr:col>17</xdr:col>
          <xdr:colOff>600075</xdr:colOff>
          <xdr:row>19</xdr:row>
          <xdr:rowOff>9525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21</xdr:row>
          <xdr:rowOff>19050</xdr:rowOff>
        </xdr:from>
        <xdr:to>
          <xdr:col>17</xdr:col>
          <xdr:colOff>600075</xdr:colOff>
          <xdr:row>22</xdr:row>
          <xdr:rowOff>9525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900D-CBC8-41BE-A74B-F993A38DDC50}">
  <dimension ref="A1:AG34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8" width="9.140625" style="1"/>
    <col min="19" max="33" width="9.140625" style="18"/>
    <col min="34" max="16384" width="9.140625" style="1"/>
  </cols>
  <sheetData>
    <row r="1" spans="1:29" x14ac:dyDescent="0.25">
      <c r="S1" s="17"/>
    </row>
    <row r="2" spans="1:29" ht="15" customHeight="1" x14ac:dyDescent="0.25">
      <c r="B2" s="29" t="s">
        <v>0</v>
      </c>
      <c r="C2" s="29"/>
      <c r="D2" s="29"/>
      <c r="E2" s="29"/>
      <c r="F2" s="29"/>
      <c r="G2" s="29"/>
      <c r="H2" s="29"/>
      <c r="I2" s="29"/>
      <c r="K2" s="29" t="s">
        <v>0</v>
      </c>
      <c r="L2" s="29"/>
      <c r="M2" s="29"/>
      <c r="N2" s="29"/>
      <c r="O2" s="29"/>
      <c r="P2" s="29"/>
      <c r="Q2" s="29"/>
      <c r="R2" s="29"/>
      <c r="S2" s="17"/>
      <c r="AB2" s="18" t="s">
        <v>7</v>
      </c>
      <c r="AC2" s="18">
        <v>0</v>
      </c>
    </row>
    <row r="3" spans="1:29" ht="15" customHeight="1" x14ac:dyDescent="0.25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  <c r="S3" s="17"/>
      <c r="AB3" s="18" t="s">
        <v>6</v>
      </c>
      <c r="AC3" s="18">
        <v>4</v>
      </c>
    </row>
    <row r="4" spans="1:29" ht="23.25" customHeight="1" x14ac:dyDescent="0.25">
      <c r="C4" s="2"/>
      <c r="D4" s="2"/>
      <c r="E4" s="2"/>
      <c r="F4" s="2"/>
      <c r="G4" s="2"/>
      <c r="H4" s="2"/>
      <c r="I4" s="2"/>
      <c r="L4" s="2"/>
      <c r="M4" s="2"/>
      <c r="N4" s="2"/>
      <c r="O4" s="2"/>
      <c r="P4" s="2"/>
      <c r="Q4" s="2"/>
      <c r="R4" s="2"/>
      <c r="S4" s="17"/>
      <c r="AB4" s="18" t="s">
        <v>8</v>
      </c>
      <c r="AC4" s="18">
        <v>8</v>
      </c>
    </row>
    <row r="5" spans="1:29" ht="15" customHeight="1" x14ac:dyDescent="0.25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 t="s">
        <v>23</v>
      </c>
      <c r="K5" s="30"/>
      <c r="L5" s="30"/>
      <c r="M5" s="30"/>
      <c r="N5" s="30"/>
      <c r="O5" s="30"/>
      <c r="P5" s="30"/>
      <c r="Q5" s="30"/>
      <c r="R5" s="30"/>
      <c r="S5" s="19"/>
    </row>
    <row r="6" spans="1:29" ht="1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19"/>
    </row>
    <row r="7" spans="1:29" ht="1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19"/>
      <c r="AB7" s="18" t="s">
        <v>9</v>
      </c>
      <c r="AC7" s="18">
        <v>0</v>
      </c>
    </row>
    <row r="8" spans="1:29" ht="1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9"/>
      <c r="AB8" s="18" t="s">
        <v>10</v>
      </c>
      <c r="AC8" s="18">
        <v>8</v>
      </c>
    </row>
    <row r="9" spans="1:29" ht="15" customHeight="1" x14ac:dyDescent="0.25">
      <c r="A9" s="31" t="s">
        <v>22</v>
      </c>
      <c r="B9" s="31"/>
      <c r="C9" s="31"/>
      <c r="D9" s="31"/>
      <c r="E9" s="31"/>
      <c r="F9" s="31"/>
      <c r="G9" s="31"/>
      <c r="H9" s="31"/>
      <c r="I9" s="31"/>
      <c r="J9" s="31" t="s">
        <v>24</v>
      </c>
      <c r="K9" s="31"/>
      <c r="L9" s="31"/>
      <c r="M9" s="31"/>
      <c r="N9" s="31"/>
      <c r="O9" s="31"/>
      <c r="P9" s="31"/>
      <c r="Q9" s="31"/>
      <c r="R9" s="31"/>
      <c r="S9" s="20"/>
      <c r="AB9" s="18" t="s">
        <v>11</v>
      </c>
      <c r="AC9" s="18">
        <v>13</v>
      </c>
    </row>
    <row r="10" spans="1:29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0"/>
      <c r="AB10" s="18" t="s">
        <v>12</v>
      </c>
      <c r="AC10" s="18">
        <v>18</v>
      </c>
    </row>
    <row r="11" spans="1:29" ht="15" customHeight="1" x14ac:dyDescent="0.25">
      <c r="A11" s="34" t="s">
        <v>4</v>
      </c>
      <c r="B11" s="34"/>
      <c r="C11" s="34"/>
      <c r="D11" s="34"/>
      <c r="E11" s="34"/>
      <c r="F11" s="34"/>
      <c r="G11" s="34"/>
      <c r="H11" s="34"/>
      <c r="I11" s="34"/>
      <c r="J11" s="32" t="s">
        <v>44</v>
      </c>
      <c r="K11" s="32"/>
      <c r="L11" s="32"/>
      <c r="M11" s="32"/>
      <c r="N11" s="32"/>
      <c r="O11" s="32"/>
      <c r="P11" s="32"/>
      <c r="Q11" s="32"/>
      <c r="R11" s="32"/>
      <c r="S11" s="21"/>
    </row>
    <row r="12" spans="1:29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2"/>
      <c r="K12" s="32"/>
      <c r="L12" s="32"/>
      <c r="M12" s="32"/>
      <c r="N12" s="32"/>
      <c r="O12" s="32"/>
      <c r="P12" s="32"/>
      <c r="Q12" s="32"/>
      <c r="R12" s="32"/>
      <c r="S12" s="21"/>
    </row>
    <row r="13" spans="1:29" x14ac:dyDescent="0.25">
      <c r="A13" s="3"/>
      <c r="B13" s="3"/>
      <c r="C13" s="3"/>
      <c r="D13" s="3"/>
      <c r="E13" s="3"/>
      <c r="F13" s="3"/>
      <c r="G13" s="3"/>
      <c r="H13" s="3"/>
      <c r="I13" s="15"/>
      <c r="J13" s="3"/>
      <c r="K13" s="3"/>
      <c r="L13" s="3"/>
      <c r="M13" s="3"/>
      <c r="N13" s="3"/>
      <c r="O13" s="3"/>
      <c r="P13" s="3"/>
      <c r="Q13" s="3"/>
      <c r="R13" s="3"/>
      <c r="S13" s="22"/>
      <c r="AB13" s="18" t="s">
        <v>13</v>
      </c>
      <c r="AC13" s="18">
        <v>21</v>
      </c>
    </row>
    <row r="14" spans="1:29" x14ac:dyDescent="0.25">
      <c r="A14" s="7" t="s">
        <v>1</v>
      </c>
      <c r="B14" s="33"/>
      <c r="C14" s="33"/>
      <c r="D14" s="33"/>
      <c r="E14" s="33"/>
      <c r="F14" s="33"/>
      <c r="G14" s="33"/>
      <c r="H14" s="6" t="s">
        <v>2</v>
      </c>
      <c r="I14" s="4"/>
      <c r="J14" s="7" t="s">
        <v>1</v>
      </c>
      <c r="K14" s="33"/>
      <c r="L14" s="33"/>
      <c r="M14" s="33"/>
      <c r="N14" s="33"/>
      <c r="O14" s="33"/>
      <c r="P14" s="33"/>
      <c r="Q14" s="6" t="s">
        <v>2</v>
      </c>
      <c r="R14" s="13">
        <f>I14</f>
        <v>0</v>
      </c>
      <c r="S14" s="23">
        <f>IF(I14&lt;60,0,IF(AND(I14&gt;59,I14&lt;70),4,IF(I14&gt;69,8,"")))</f>
        <v>0</v>
      </c>
      <c r="AB14" s="18" t="s">
        <v>14</v>
      </c>
      <c r="AC14" s="18">
        <v>10</v>
      </c>
    </row>
    <row r="15" spans="1:29" x14ac:dyDescent="0.25">
      <c r="I15" s="16"/>
      <c r="S15" s="24"/>
      <c r="AA15" s="25">
        <f>IF(R14&lt;61,0,IF(AND(R14&gt;60,R14&lt;66),1,IF(R14&gt;65,2,"")))</f>
        <v>0</v>
      </c>
      <c r="AB15" s="18" t="s">
        <v>15</v>
      </c>
      <c r="AC15" s="18">
        <v>0</v>
      </c>
    </row>
    <row r="16" spans="1:29" x14ac:dyDescent="0.25">
      <c r="A16" s="5" t="s">
        <v>3</v>
      </c>
      <c r="B16" s="33"/>
      <c r="C16" s="33"/>
      <c r="I16" s="16"/>
      <c r="J16" s="12" t="s">
        <v>3</v>
      </c>
      <c r="K16" s="33"/>
      <c r="L16" s="33"/>
      <c r="N16" s="6" t="s">
        <v>25</v>
      </c>
      <c r="O16" s="16">
        <v>1</v>
      </c>
      <c r="P16" s="16"/>
      <c r="S16" s="24"/>
      <c r="AA16" s="25" t="str">
        <f>IF(O16=2,1,IF(O16=3,0,""))</f>
        <v/>
      </c>
    </row>
    <row r="17" spans="1:29" x14ac:dyDescent="0.25">
      <c r="I17" s="16"/>
    </row>
    <row r="18" spans="1:29" x14ac:dyDescent="0.25">
      <c r="I18" s="16"/>
      <c r="Q18" s="16"/>
      <c r="R18" s="16"/>
      <c r="AB18" s="18" t="s">
        <v>17</v>
      </c>
      <c r="AC18" s="18">
        <v>14</v>
      </c>
    </row>
    <row r="19" spans="1:29" x14ac:dyDescent="0.25">
      <c r="A19" s="1" t="s">
        <v>16</v>
      </c>
      <c r="I19" s="16">
        <v>1</v>
      </c>
      <c r="J19" s="28" t="s">
        <v>32</v>
      </c>
      <c r="K19" s="28"/>
      <c r="L19" s="28"/>
      <c r="M19" s="28"/>
      <c r="N19" s="28"/>
      <c r="O19" s="28"/>
      <c r="P19" s="28"/>
      <c r="Q19" s="16"/>
      <c r="R19" s="16">
        <v>1</v>
      </c>
      <c r="S19" s="26" t="str">
        <f>IF(I19=2,14,IF(I19=3,0,""))</f>
        <v/>
      </c>
      <c r="AA19" s="25" t="str">
        <f>IF(R19=2,0,IF(R19=3,1,IF(R19=4,2,"")))</f>
        <v/>
      </c>
      <c r="AB19" s="18" t="s">
        <v>18</v>
      </c>
      <c r="AC19" s="18">
        <v>0</v>
      </c>
    </row>
    <row r="20" spans="1:29" x14ac:dyDescent="0.25">
      <c r="I20" s="16"/>
      <c r="J20" s="28"/>
      <c r="K20" s="28"/>
      <c r="L20" s="28"/>
      <c r="M20" s="28"/>
      <c r="N20" s="28"/>
      <c r="O20" s="28"/>
      <c r="P20" s="28"/>
      <c r="Q20" s="16"/>
      <c r="R20" s="16"/>
    </row>
    <row r="21" spans="1:29" x14ac:dyDescent="0.25">
      <c r="A21" s="28" t="s">
        <v>33</v>
      </c>
      <c r="B21" s="28"/>
      <c r="C21" s="28"/>
      <c r="D21" s="28"/>
      <c r="E21" s="28"/>
      <c r="F21" s="28"/>
      <c r="G21" s="28"/>
      <c r="I21" s="16">
        <v>1</v>
      </c>
      <c r="Q21" s="16"/>
      <c r="R21" s="16"/>
      <c r="S21" s="26" t="str">
        <f>IF(I21=2,0,IF(I21=3,4,IF(I21=4,8,"")))</f>
        <v/>
      </c>
    </row>
    <row r="22" spans="1:29" x14ac:dyDescent="0.25">
      <c r="A22" s="28"/>
      <c r="B22" s="28"/>
      <c r="C22" s="28"/>
      <c r="D22" s="28"/>
      <c r="E22" s="28"/>
      <c r="F22" s="28"/>
      <c r="G22" s="28"/>
      <c r="I22" s="16"/>
      <c r="J22" s="1" t="s">
        <v>31</v>
      </c>
      <c r="Q22" s="16"/>
      <c r="R22" s="16">
        <v>1</v>
      </c>
      <c r="AB22" s="18" t="s">
        <v>26</v>
      </c>
      <c r="AC22" s="18">
        <v>1</v>
      </c>
    </row>
    <row r="23" spans="1:29" x14ac:dyDescent="0.25">
      <c r="I23" s="16"/>
      <c r="W23" s="27"/>
      <c r="X23" s="27"/>
      <c r="AA23" s="25" t="str">
        <f>IF(R22=2,0,IF(R22=3,1,IF(R22=4,2,IF(R22=5,3,""))))</f>
        <v/>
      </c>
      <c r="AB23" s="18" t="s">
        <v>27</v>
      </c>
      <c r="AC23" s="18">
        <v>0</v>
      </c>
    </row>
    <row r="24" spans="1:29" x14ac:dyDescent="0.25">
      <c r="A24" s="28" t="s">
        <v>19</v>
      </c>
      <c r="B24" s="28"/>
      <c r="C24" s="28"/>
      <c r="D24" s="28"/>
      <c r="E24" s="28"/>
      <c r="F24" s="28"/>
      <c r="G24" s="28"/>
      <c r="I24" s="16">
        <v>1</v>
      </c>
      <c r="S24" s="26" t="str">
        <f>IF(I24=2,21,IF(I24=3,10,IF(I24=4,0,"")))</f>
        <v/>
      </c>
      <c r="W24" s="27"/>
      <c r="X24" s="27"/>
    </row>
    <row r="25" spans="1:29" x14ac:dyDescent="0.25">
      <c r="A25" s="28"/>
      <c r="B25" s="28"/>
      <c r="C25" s="28"/>
      <c r="D25" s="28"/>
      <c r="E25" s="28"/>
      <c r="F25" s="28"/>
      <c r="G25" s="28"/>
      <c r="J25" s="8" t="s">
        <v>38</v>
      </c>
      <c r="K25" s="10">
        <f>AA26</f>
        <v>0</v>
      </c>
      <c r="W25" s="27"/>
      <c r="X25" s="27"/>
    </row>
    <row r="26" spans="1:29" x14ac:dyDescent="0.25">
      <c r="S26" s="25">
        <f>SUM(S24,S21,S19,S14)</f>
        <v>0</v>
      </c>
      <c r="W26" s="27"/>
      <c r="X26" s="27"/>
      <c r="AA26" s="25">
        <f>SUM(AA23,AA19,AA16,AA15)</f>
        <v>0</v>
      </c>
      <c r="AB26" s="18" t="s">
        <v>28</v>
      </c>
    </row>
    <row r="27" spans="1:29" x14ac:dyDescent="0.25">
      <c r="J27" s="8" t="s">
        <v>39</v>
      </c>
      <c r="P27" s="10" t="str">
        <f>IF(K25&lt;4,"I",IF(K25=4,"II",IF(K25=5,"II",IF(K25=6,"III",IF(K25=7,"III",IF(K25=8,"III",""))))))</f>
        <v>I</v>
      </c>
      <c r="W27" s="27"/>
      <c r="X27" s="27"/>
      <c r="AB27" s="18" t="s">
        <v>29</v>
      </c>
    </row>
    <row r="28" spans="1:29" x14ac:dyDescent="0.25">
      <c r="A28" s="8" t="s">
        <v>20</v>
      </c>
      <c r="B28" s="8"/>
      <c r="C28" s="8"/>
      <c r="D28" s="10">
        <f>S26</f>
        <v>0</v>
      </c>
      <c r="W28" s="27"/>
      <c r="X28" s="27"/>
      <c r="AB28" s="18" t="s">
        <v>30</v>
      </c>
    </row>
    <row r="29" spans="1:29" x14ac:dyDescent="0.25">
      <c r="J29" s="8" t="s">
        <v>40</v>
      </c>
      <c r="N29" s="10">
        <f>IF(K25&lt;4,5.6,IF(K25=4,16.2,IF(K25=5,16.2,IF(K25=6,39.2,IF(K25=7,39.2,IF(K25=8,39.2,""))))))</f>
        <v>5.6</v>
      </c>
      <c r="O29" s="14" t="s">
        <v>43</v>
      </c>
      <c r="W29" s="27"/>
      <c r="X29" s="27"/>
    </row>
    <row r="30" spans="1:29" x14ac:dyDescent="0.25">
      <c r="A30" s="11" t="s">
        <v>21</v>
      </c>
      <c r="B30" s="9"/>
      <c r="C30" s="9"/>
      <c r="D30" s="9"/>
      <c r="E30" s="9"/>
      <c r="F30" s="9"/>
      <c r="G30" s="10" t="str">
        <f>IF(D28&lt;8,"&lt;2%",IF(AND(D28&gt;7,D28&lt;16),"2-5%",IF(AND(D28&gt;15,D28&lt;22),"5-10%",IF(AND(D28&gt;21,D28&lt;30),"10-20%",IF(AND(D28&gt;29,D28&lt;34),"20-30%",IF(AND(D28&gt;33,D28&lt;38),"30-40%",IF(AND(D28&gt;37,D28&lt;41),"40-50%",IF(AND(D28&gt;40,D28&lt;44),"50-60%",IF(AND(D28&gt;43,D28&lt;46),"60-70%",IF(AND(D28&gt;46,D28&lt;50),"70-80%",IF(D28&gt;49,"&gt;80%","")))))))))))</f>
        <v>&lt;2%</v>
      </c>
      <c r="J30" s="8"/>
      <c r="W30" s="27"/>
      <c r="X30" s="27"/>
    </row>
    <row r="31" spans="1:29" x14ac:dyDescent="0.25">
      <c r="J31" s="8" t="s">
        <v>41</v>
      </c>
      <c r="N31" s="10">
        <f>IF(K25&lt;4,10.9,IF(K25=4,29.9,IF(K25=5,29.9,IF(K25=6,62.1,IF(K25=7,62.1,IF(K25=8,62.1,""))))))</f>
        <v>10.9</v>
      </c>
      <c r="O31" s="8" t="s">
        <v>43</v>
      </c>
      <c r="W31" s="27"/>
      <c r="X31" s="27"/>
      <c r="AB31" s="18" t="s">
        <v>34</v>
      </c>
    </row>
    <row r="32" spans="1:29" x14ac:dyDescent="0.25">
      <c r="J32" s="8"/>
      <c r="W32" s="27"/>
      <c r="X32" s="27"/>
      <c r="AB32" s="18" t="s">
        <v>35</v>
      </c>
    </row>
    <row r="33" spans="10:28" x14ac:dyDescent="0.25">
      <c r="J33" s="8" t="s">
        <v>42</v>
      </c>
      <c r="N33" s="10">
        <f>IF(K25&lt;4,16.3,IF(K25=4,42.1,IF(K25=5,42.1,IF(K25=6,76.8,IF(K25=7,76.8,IF(K25=8,76.8,""))))))</f>
        <v>16.3</v>
      </c>
      <c r="O33" s="8" t="s">
        <v>43</v>
      </c>
      <c r="W33" s="27"/>
      <c r="X33" s="27"/>
      <c r="AB33" s="18" t="s">
        <v>36</v>
      </c>
    </row>
    <row r="34" spans="10:28" x14ac:dyDescent="0.25">
      <c r="W34" s="24"/>
      <c r="X34" s="24"/>
      <c r="AB34" s="18" t="s">
        <v>37</v>
      </c>
    </row>
  </sheetData>
  <sheetProtection algorithmName="SHA-512" hashValue="VoswB9x9VLwOhyrGtFWvSFaWxxKrmP5E1R1tC/mInFLuf55/YAityDq/JITLXlh5WEukLq8aGugoJQWOvaDacQ==" saltValue="c2ySCqIYp7c/GP4K/Kp4Ug==" spinCount="100000" sheet="1" objects="1" scenarios="1"/>
  <mergeCells count="15">
    <mergeCell ref="A21:G22"/>
    <mergeCell ref="A24:G25"/>
    <mergeCell ref="K2:R3"/>
    <mergeCell ref="J5:R8"/>
    <mergeCell ref="J9:R10"/>
    <mergeCell ref="J11:R12"/>
    <mergeCell ref="K14:P14"/>
    <mergeCell ref="K16:L16"/>
    <mergeCell ref="J19:P20"/>
    <mergeCell ref="B16:C16"/>
    <mergeCell ref="B2:I3"/>
    <mergeCell ref="A5:I8"/>
    <mergeCell ref="A9:I10"/>
    <mergeCell ref="A11:I12"/>
    <mergeCell ref="B14:G14"/>
  </mergeCells>
  <conditionalFormatting sqref="G30">
    <cfRule type="notContainsBlanks" dxfId="0" priority="1">
      <formula>LEN(TRIM(G30))&gt;0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8</xdr:col>
                    <xdr:colOff>600075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20</xdr:row>
                    <xdr:rowOff>9525</xdr:rowOff>
                  </from>
                  <to>
                    <xdr:col>8</xdr:col>
                    <xdr:colOff>600075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6</xdr:col>
                    <xdr:colOff>438150</xdr:colOff>
                    <xdr:row>23</xdr:row>
                    <xdr:rowOff>9525</xdr:rowOff>
                  </from>
                  <to>
                    <xdr:col>8</xdr:col>
                    <xdr:colOff>600075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14</xdr:col>
                    <xdr:colOff>0</xdr:colOff>
                    <xdr:row>15</xdr:row>
                    <xdr:rowOff>19050</xdr:rowOff>
                  </from>
                  <to>
                    <xdr:col>15</xdr:col>
                    <xdr:colOff>466725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>
                <anchor moveWithCells="1">
                  <from>
                    <xdr:col>17</xdr:col>
                    <xdr:colOff>0</xdr:colOff>
                    <xdr:row>18</xdr:row>
                    <xdr:rowOff>19050</xdr:rowOff>
                  </from>
                  <to>
                    <xdr:col>17</xdr:col>
                    <xdr:colOff>600075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16</xdr:col>
                    <xdr:colOff>142875</xdr:colOff>
                    <xdr:row>21</xdr:row>
                    <xdr:rowOff>19050</xdr:rowOff>
                  </from>
                  <to>
                    <xdr:col>17</xdr:col>
                    <xdr:colOff>600075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2021-05-11T08:18:31Z</cp:lastPrinted>
  <dcterms:created xsi:type="dcterms:W3CDTF">2021-05-10T13:59:33Z</dcterms:created>
  <dcterms:modified xsi:type="dcterms:W3CDTF">2021-05-18T08:46:45Z</dcterms:modified>
</cp:coreProperties>
</file>